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activeX/activeX5.xml" ContentType="application/vnd.ms-office.activeX+xml"/>
  <Override PartName="/xl/activeX/activeX6.xml" ContentType="application/vnd.ms-office.activeX+xml"/>
  <Default Extension="emf" ContentType="image/x-emf"/>
  <Override PartName="/xl/vbaProject.bin" ContentType="application/vnd.ms-office.vbaProject"/>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trlProps/ctrlProp15.xml" ContentType="application/vnd.ms-excel.controlproperties+xml"/>
  <Override PartName="/xl/ctrlProps/ctrlProp16.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trlProps/ctrlProp14.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2.xml" ContentType="application/vnd.ms-excel.controlproperties+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activeX/activeX5.bin" ContentType="application/vnd.ms-office.activeX"/>
  <Override PartName="/xl/activeX/activeX6.bin" ContentType="application/vnd.ms-office.activeX"/>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bin" ContentType="application/vnd.ms-office.activeX"/>
  <Override PartName="/xl/activeX/activeX8.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120" windowWidth="29040" windowHeight="15840"/>
  </bookViews>
  <sheets>
    <sheet name="Results" sheetId="1" r:id="rId1"/>
    <sheet name="Instructions" sheetId="4" r:id="rId2"/>
    <sheet name="Round Draws" sheetId="5" state="hidden" r:id="rId3"/>
    <sheet name="Armees" sheetId="2" r:id="rId4"/>
    <sheet name="Module1" sheetId="6" state="veryHidden" r:id=""/>
    <sheet name="Module2" sheetId="7" state="veryHidden" r:id=""/>
    <sheet name="Module3" sheetId="8" state="veryHidden" r:id=""/>
    <sheet name="Module4" sheetId="9" state="veryHidden" r:id=""/>
    <sheet name="Module5" sheetId="10" state="veryHidden" r:id=""/>
    <sheet name="Round 1" sheetId="11" r:id="rId5"/>
    <sheet name="Round 2" sheetId="12" r:id="rId6"/>
    <sheet name="Round 3" sheetId="13" r:id="rId7"/>
    <sheet name="Round 4" sheetId="14" r:id="rId8"/>
    <sheet name="Round 5" sheetId="15" r:id="rId9"/>
    <sheet name="Round 6" sheetId="17" r:id="rId10"/>
    <sheet name="Round 7" sheetId="18" r:id="rId11"/>
    <sheet name="Round 8" sheetId="19" r:id="rId12"/>
  </sheets>
  <definedNames>
    <definedName name="_xlnm._FilterDatabase" localSheetId="9" hidden="1">'Round 1'!$B$4:$M$63</definedName>
    <definedName name="_xlnm._FilterDatabase" localSheetId="10" hidden="1">'Round 2'!$B$4:$M$63</definedName>
    <definedName name="_xlnm._FilterDatabase" localSheetId="11" hidden="1">'Round 3'!$B$4:$M$63</definedName>
    <definedName name="_xlnm._FilterDatabase" localSheetId="12" hidden="1">'Round 4'!$B$4:$M$63</definedName>
    <definedName name="_xlnm._FilterDatabase" localSheetId="13" hidden="1">'Round 5'!$B$4:$M$63</definedName>
    <definedName name="_xlnm._FilterDatabase" localSheetId="14" hidden="1">'Round 6'!$B$4:$M$63</definedName>
    <definedName name="_xlnm._FilterDatabase" localSheetId="15" hidden="1">'Round 7'!$B$4:$M$63</definedName>
    <definedName name="_xlnm._FilterDatabase" localSheetId="16" hidden="1">'Round 8'!$B$4:$M$63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1" i="1"/>
  <c r="AH30"/>
  <c r="AH29"/>
  <c r="AH28"/>
  <c r="AH27"/>
  <c r="AH26"/>
  <c r="AH22"/>
  <c r="AH21"/>
  <c r="AH20"/>
  <c r="AH25"/>
  <c r="AH24"/>
  <c r="AH23"/>
  <c r="AH19"/>
  <c r="AH18"/>
  <c r="AH17"/>
  <c r="AH10"/>
  <c r="AH9"/>
  <c r="AH8"/>
  <c r="AH13"/>
  <c r="AH12"/>
  <c r="AH11"/>
  <c r="AH16"/>
  <c r="AH15"/>
  <c r="AH14"/>
  <c r="AA10"/>
  <c r="AA9"/>
  <c r="AA8"/>
  <c r="AA16"/>
  <c r="AA15"/>
  <c r="AA14"/>
  <c r="AA19"/>
  <c r="AA18"/>
  <c r="AA17"/>
  <c r="AA13"/>
  <c r="AA12"/>
  <c r="AA11"/>
  <c r="T31"/>
  <c r="T30"/>
  <c r="T29"/>
  <c r="T28"/>
  <c r="T27"/>
  <c r="T26"/>
  <c r="T22"/>
  <c r="T21"/>
  <c r="T20"/>
  <c r="T25"/>
  <c r="T24"/>
  <c r="T23"/>
  <c r="T10"/>
  <c r="T9"/>
  <c r="T8"/>
  <c r="T16"/>
  <c r="T15"/>
  <c r="T14"/>
  <c r="T19"/>
  <c r="T18"/>
  <c r="T17"/>
  <c r="T13"/>
  <c r="T12"/>
  <c r="T11"/>
  <c r="BL37"/>
  <c r="BJ37"/>
  <c r="BH37"/>
  <c r="BG37"/>
  <c r="BE37"/>
  <c r="BC37"/>
  <c r="BA37"/>
  <c r="AZ37"/>
  <c r="AX37"/>
  <c r="AV37"/>
  <c r="AT37"/>
  <c r="AS37"/>
  <c r="AQ37"/>
  <c r="AO37"/>
  <c r="AM37"/>
  <c r="AL37"/>
  <c r="AJ37"/>
  <c r="AH37"/>
  <c r="AF37"/>
  <c r="AE37"/>
  <c r="AC37"/>
  <c r="AA37"/>
  <c r="Y37"/>
  <c r="X37"/>
  <c r="V37"/>
  <c r="T37"/>
  <c r="R37"/>
  <c r="Q37"/>
  <c r="O37"/>
  <c r="M37"/>
  <c r="K37"/>
  <c r="J37"/>
  <c r="G37"/>
  <c r="BL36"/>
  <c r="BJ36"/>
  <c r="BH36"/>
  <c r="BG36"/>
  <c r="BE36"/>
  <c r="BC36"/>
  <c r="BA36"/>
  <c r="AZ36"/>
  <c r="AX36"/>
  <c r="AV36"/>
  <c r="AT36"/>
  <c r="AS36"/>
  <c r="AQ36"/>
  <c r="AO36"/>
  <c r="AM36"/>
  <c r="AL36"/>
  <c r="AJ36"/>
  <c r="AH36"/>
  <c r="AF36"/>
  <c r="AE36"/>
  <c r="AC36"/>
  <c r="AA36"/>
  <c r="Y36"/>
  <c r="X36"/>
  <c r="V36"/>
  <c r="T36"/>
  <c r="R36"/>
  <c r="Q36"/>
  <c r="O36"/>
  <c r="M36"/>
  <c r="K36"/>
  <c r="J36"/>
  <c r="G36"/>
  <c r="BL35"/>
  <c r="BJ35"/>
  <c r="BH35"/>
  <c r="BG35"/>
  <c r="BE35"/>
  <c r="BC35"/>
  <c r="BA35"/>
  <c r="AZ35"/>
  <c r="AX35"/>
  <c r="AV35"/>
  <c r="AT35"/>
  <c r="AS35"/>
  <c r="AQ35"/>
  <c r="AO35"/>
  <c r="AM35"/>
  <c r="AL35"/>
  <c r="AJ35"/>
  <c r="AH35"/>
  <c r="AF35"/>
  <c r="AE35"/>
  <c r="AC35"/>
  <c r="AA35"/>
  <c r="Y35"/>
  <c r="X35"/>
  <c r="V35"/>
  <c r="T35"/>
  <c r="R35"/>
  <c r="Q35"/>
  <c r="O35"/>
  <c r="M35"/>
  <c r="K35"/>
  <c r="J35"/>
  <c r="G35"/>
  <c r="BL34"/>
  <c r="BJ34"/>
  <c r="BH34"/>
  <c r="BG34"/>
  <c r="BE34"/>
  <c r="BC34"/>
  <c r="BA34"/>
  <c r="AZ34"/>
  <c r="AX34"/>
  <c r="AV34"/>
  <c r="AT34"/>
  <c r="AS34"/>
  <c r="AQ34"/>
  <c r="AO34"/>
  <c r="AM34"/>
  <c r="AL34"/>
  <c r="AJ34"/>
  <c r="AH34"/>
  <c r="AF34"/>
  <c r="AE34"/>
  <c r="AC34"/>
  <c r="AA34"/>
  <c r="Y34"/>
  <c r="X34"/>
  <c r="V34"/>
  <c r="T34"/>
  <c r="R34"/>
  <c r="Q34"/>
  <c r="O34"/>
  <c r="M34"/>
  <c r="K34"/>
  <c r="J34"/>
  <c r="G34"/>
  <c r="BL33"/>
  <c r="BJ33"/>
  <c r="BH33"/>
  <c r="BG33"/>
  <c r="BE33"/>
  <c r="BC33"/>
  <c r="BA33"/>
  <c r="AZ33"/>
  <c r="AX33"/>
  <c r="AV33"/>
  <c r="AT33"/>
  <c r="AS33"/>
  <c r="AQ33"/>
  <c r="AO33"/>
  <c r="AM33"/>
  <c r="AL33"/>
  <c r="AJ33"/>
  <c r="AH33"/>
  <c r="AF33"/>
  <c r="AE33"/>
  <c r="AC33"/>
  <c r="AA33"/>
  <c r="Y33"/>
  <c r="X33"/>
  <c r="V33"/>
  <c r="T33"/>
  <c r="R33"/>
  <c r="Q33"/>
  <c r="O33"/>
  <c r="M33"/>
  <c r="K33"/>
  <c r="J33"/>
  <c r="G33"/>
  <c r="F30" i="15" s="1"/>
  <c r="BL32" i="1"/>
  <c r="BJ32"/>
  <c r="BH32"/>
  <c r="BG32"/>
  <c r="BE32"/>
  <c r="BC32"/>
  <c r="BA32"/>
  <c r="AZ32"/>
  <c r="AX32"/>
  <c r="AV32"/>
  <c r="AT32"/>
  <c r="AS32"/>
  <c r="AQ32"/>
  <c r="AO32"/>
  <c r="AM32"/>
  <c r="AL32"/>
  <c r="AJ32"/>
  <c r="AH32"/>
  <c r="AF32"/>
  <c r="AE32"/>
  <c r="AC32"/>
  <c r="AA32"/>
  <c r="Y32"/>
  <c r="X32"/>
  <c r="V32"/>
  <c r="T32"/>
  <c r="R32"/>
  <c r="Q32"/>
  <c r="O32"/>
  <c r="M32"/>
  <c r="K32"/>
  <c r="J32"/>
  <c r="G32"/>
  <c r="BN61"/>
  <c r="BL61"/>
  <c r="BJ61"/>
  <c r="BH61"/>
  <c r="BG61"/>
  <c r="BE61"/>
  <c r="BC61"/>
  <c r="BA61"/>
  <c r="AZ61"/>
  <c r="AX61"/>
  <c r="AV61"/>
  <c r="AT61"/>
  <c r="AS61"/>
  <c r="AQ61"/>
  <c r="AO61"/>
  <c r="AM61"/>
  <c r="AL61"/>
  <c r="AJ61"/>
  <c r="AH61"/>
  <c r="AF61"/>
  <c r="AE61"/>
  <c r="AC61"/>
  <c r="AA61"/>
  <c r="Y61"/>
  <c r="X61"/>
  <c r="V61"/>
  <c r="T61"/>
  <c r="R61"/>
  <c r="Q61"/>
  <c r="O61"/>
  <c r="M61"/>
  <c r="K61"/>
  <c r="J61"/>
  <c r="G61"/>
  <c r="BN60"/>
  <c r="BL60"/>
  <c r="BJ60"/>
  <c r="BH60"/>
  <c r="BG60"/>
  <c r="BE60"/>
  <c r="BC60"/>
  <c r="BA60"/>
  <c r="AZ60"/>
  <c r="AX60"/>
  <c r="AV60"/>
  <c r="AT60"/>
  <c r="AS60"/>
  <c r="AQ60"/>
  <c r="AO60"/>
  <c r="AM60"/>
  <c r="AL60"/>
  <c r="AJ60"/>
  <c r="AH60"/>
  <c r="AF60"/>
  <c r="AE60"/>
  <c r="AC60"/>
  <c r="AA60"/>
  <c r="Y60"/>
  <c r="X60"/>
  <c r="V60"/>
  <c r="T60"/>
  <c r="R60"/>
  <c r="Q60"/>
  <c r="O60"/>
  <c r="M60"/>
  <c r="K60"/>
  <c r="J60"/>
  <c r="G60"/>
  <c r="BN59"/>
  <c r="BL59"/>
  <c r="BJ59"/>
  <c r="BH59"/>
  <c r="BG59"/>
  <c r="BE59"/>
  <c r="BC59"/>
  <c r="BA59"/>
  <c r="AZ59"/>
  <c r="AX59"/>
  <c r="AV59"/>
  <c r="AT59"/>
  <c r="AS59"/>
  <c r="AQ59"/>
  <c r="AO59"/>
  <c r="AM59"/>
  <c r="AL59"/>
  <c r="AJ59"/>
  <c r="AH59"/>
  <c r="AF59"/>
  <c r="AE59"/>
  <c r="AC59"/>
  <c r="AA59"/>
  <c r="Y59"/>
  <c r="X59"/>
  <c r="V59"/>
  <c r="T59"/>
  <c r="R59"/>
  <c r="Q59"/>
  <c r="O59"/>
  <c r="M59"/>
  <c r="K59"/>
  <c r="J59"/>
  <c r="G59"/>
  <c r="BN58"/>
  <c r="BL58"/>
  <c r="BJ58"/>
  <c r="BH58"/>
  <c r="BG58"/>
  <c r="BE58"/>
  <c r="BC58"/>
  <c r="BA58"/>
  <c r="AZ58"/>
  <c r="AX58"/>
  <c r="AV58"/>
  <c r="AT58"/>
  <c r="AS58"/>
  <c r="AQ58"/>
  <c r="AO58"/>
  <c r="AM58"/>
  <c r="AL58"/>
  <c r="AJ58"/>
  <c r="AH58"/>
  <c r="AF58"/>
  <c r="AE58"/>
  <c r="AC58"/>
  <c r="AA58"/>
  <c r="Y58"/>
  <c r="X58"/>
  <c r="V58"/>
  <c r="T58"/>
  <c r="R58"/>
  <c r="Q58"/>
  <c r="O58"/>
  <c r="M58"/>
  <c r="K58"/>
  <c r="J58"/>
  <c r="G58"/>
  <c r="BN57"/>
  <c r="BL57"/>
  <c r="BJ57"/>
  <c r="BH57"/>
  <c r="BG57"/>
  <c r="BE57"/>
  <c r="BC57"/>
  <c r="BA57"/>
  <c r="AZ57"/>
  <c r="AX57"/>
  <c r="AV57"/>
  <c r="AT57"/>
  <c r="AS57"/>
  <c r="AQ57"/>
  <c r="AO57"/>
  <c r="AM57"/>
  <c r="AL57"/>
  <c r="AJ57"/>
  <c r="AH57"/>
  <c r="AF57"/>
  <c r="AE57"/>
  <c r="AC57"/>
  <c r="AA57"/>
  <c r="Y57"/>
  <c r="X57"/>
  <c r="V57"/>
  <c r="T57"/>
  <c r="R57"/>
  <c r="Q57"/>
  <c r="O57"/>
  <c r="M57"/>
  <c r="K57"/>
  <c r="J57"/>
  <c r="G57"/>
  <c r="BN56"/>
  <c r="BL56"/>
  <c r="BJ56"/>
  <c r="BH56"/>
  <c r="BG56"/>
  <c r="BE56"/>
  <c r="BC56"/>
  <c r="BA56"/>
  <c r="AZ56"/>
  <c r="AX56"/>
  <c r="AV56"/>
  <c r="AT56"/>
  <c r="AS56"/>
  <c r="AQ56"/>
  <c r="AO56"/>
  <c r="AM56"/>
  <c r="AL56"/>
  <c r="AJ56"/>
  <c r="AH56"/>
  <c r="AF56"/>
  <c r="AE56"/>
  <c r="AC56"/>
  <c r="AA56"/>
  <c r="Y56"/>
  <c r="X56"/>
  <c r="V56"/>
  <c r="T56"/>
  <c r="R56"/>
  <c r="Q56"/>
  <c r="O56"/>
  <c r="M56"/>
  <c r="K56"/>
  <c r="J56"/>
  <c r="G56"/>
  <c r="BN55"/>
  <c r="BL55"/>
  <c r="BJ55"/>
  <c r="BH55"/>
  <c r="BG55"/>
  <c r="BE55"/>
  <c r="BC55"/>
  <c r="BA55"/>
  <c r="AZ55"/>
  <c r="AX55"/>
  <c r="AV55"/>
  <c r="AT55"/>
  <c r="AS55"/>
  <c r="AQ55"/>
  <c r="AO55"/>
  <c r="AM55"/>
  <c r="AL55"/>
  <c r="AJ55"/>
  <c r="AH55"/>
  <c r="AF55"/>
  <c r="AE55"/>
  <c r="AC55"/>
  <c r="AA55"/>
  <c r="Y55"/>
  <c r="X55"/>
  <c r="V55"/>
  <c r="T55"/>
  <c r="R55"/>
  <c r="Q55"/>
  <c r="O55"/>
  <c r="M55"/>
  <c r="K55"/>
  <c r="J55"/>
  <c r="G55"/>
  <c r="BN54"/>
  <c r="BL54"/>
  <c r="BJ54"/>
  <c r="BH54"/>
  <c r="BG54"/>
  <c r="BE54"/>
  <c r="BC54"/>
  <c r="BA54"/>
  <c r="AZ54"/>
  <c r="AX54"/>
  <c r="AV54"/>
  <c r="AT54"/>
  <c r="AS54"/>
  <c r="AQ54"/>
  <c r="AO54"/>
  <c r="AM54"/>
  <c r="AL54"/>
  <c r="AJ54"/>
  <c r="AH54"/>
  <c r="AF54"/>
  <c r="AE54"/>
  <c r="AC54"/>
  <c r="AA54"/>
  <c r="Y54"/>
  <c r="X54"/>
  <c r="V54"/>
  <c r="T54"/>
  <c r="R54"/>
  <c r="Q54"/>
  <c r="O54"/>
  <c r="M54"/>
  <c r="K54"/>
  <c r="J54"/>
  <c r="G54"/>
  <c r="BN53"/>
  <c r="BL53"/>
  <c r="BJ53"/>
  <c r="BH53"/>
  <c r="BG53"/>
  <c r="BE53"/>
  <c r="BC53"/>
  <c r="BA53"/>
  <c r="AZ53"/>
  <c r="AX53"/>
  <c r="AV53"/>
  <c r="AT53"/>
  <c r="AS53"/>
  <c r="AQ53"/>
  <c r="AO53"/>
  <c r="AM53"/>
  <c r="AL53"/>
  <c r="AJ53"/>
  <c r="AH53"/>
  <c r="AF53"/>
  <c r="AE53"/>
  <c r="AC53"/>
  <c r="AA53"/>
  <c r="Y53"/>
  <c r="X53"/>
  <c r="V53"/>
  <c r="T53"/>
  <c r="R53"/>
  <c r="Q53"/>
  <c r="O53"/>
  <c r="M53"/>
  <c r="K53"/>
  <c r="J53"/>
  <c r="G53"/>
  <c r="BN52"/>
  <c r="BL52"/>
  <c r="BJ52"/>
  <c r="BH52"/>
  <c r="BG52"/>
  <c r="BE52"/>
  <c r="BC52"/>
  <c r="BA52"/>
  <c r="AZ52"/>
  <c r="AX52"/>
  <c r="AV52"/>
  <c r="AT52"/>
  <c r="AS52"/>
  <c r="AQ52"/>
  <c r="AO52"/>
  <c r="AM52"/>
  <c r="AL52"/>
  <c r="AJ52"/>
  <c r="AH52"/>
  <c r="AF52"/>
  <c r="AE52"/>
  <c r="AC52"/>
  <c r="AA52"/>
  <c r="Y52"/>
  <c r="X52"/>
  <c r="V52"/>
  <c r="T52"/>
  <c r="R52"/>
  <c r="Q52"/>
  <c r="O52"/>
  <c r="M52"/>
  <c r="K52"/>
  <c r="J52"/>
  <c r="G52"/>
  <c r="BN51"/>
  <c r="BL51"/>
  <c r="BJ51"/>
  <c r="BH51"/>
  <c r="BG51"/>
  <c r="BE51"/>
  <c r="BC51"/>
  <c r="BA51"/>
  <c r="AZ51"/>
  <c r="AX51"/>
  <c r="AV51"/>
  <c r="AT51"/>
  <c r="AS51"/>
  <c r="AQ51"/>
  <c r="AO51"/>
  <c r="AM51"/>
  <c r="AL51"/>
  <c r="AJ51"/>
  <c r="AH51"/>
  <c r="AF51"/>
  <c r="AE51"/>
  <c r="AC51"/>
  <c r="AA51"/>
  <c r="Y51"/>
  <c r="X51"/>
  <c r="V51"/>
  <c r="T51"/>
  <c r="R51"/>
  <c r="Q51"/>
  <c r="O51"/>
  <c r="M51"/>
  <c r="K51"/>
  <c r="J51"/>
  <c r="G51"/>
  <c r="BN50"/>
  <c r="BL50"/>
  <c r="BJ50"/>
  <c r="BH50"/>
  <c r="BG50"/>
  <c r="BE50"/>
  <c r="BC50"/>
  <c r="BA50"/>
  <c r="AZ50"/>
  <c r="AX50"/>
  <c r="AV50"/>
  <c r="AT50"/>
  <c r="AS50"/>
  <c r="AQ50"/>
  <c r="AO50"/>
  <c r="AM50"/>
  <c r="AL50"/>
  <c r="AJ50"/>
  <c r="AH50"/>
  <c r="AF50"/>
  <c r="AE50"/>
  <c r="AC50"/>
  <c r="AA50"/>
  <c r="Y50"/>
  <c r="X50"/>
  <c r="V50"/>
  <c r="T50"/>
  <c r="R50"/>
  <c r="Q50"/>
  <c r="O50"/>
  <c r="M50"/>
  <c r="K50"/>
  <c r="J50"/>
  <c r="G50"/>
  <c r="BN49"/>
  <c r="BL49"/>
  <c r="BJ49"/>
  <c r="BH49"/>
  <c r="BG49"/>
  <c r="BE49"/>
  <c r="BC49"/>
  <c r="BA49"/>
  <c r="AZ49"/>
  <c r="AX49"/>
  <c r="AV49"/>
  <c r="AT49"/>
  <c r="AS49"/>
  <c r="AQ49"/>
  <c r="AO49"/>
  <c r="AM49"/>
  <c r="AL49"/>
  <c r="AJ49"/>
  <c r="AH49"/>
  <c r="AF49"/>
  <c r="AE49"/>
  <c r="AC49"/>
  <c r="AA49"/>
  <c r="Y49"/>
  <c r="X49"/>
  <c r="V49"/>
  <c r="T49"/>
  <c r="R49"/>
  <c r="Q49"/>
  <c r="O49"/>
  <c r="M49"/>
  <c r="K49"/>
  <c r="J49"/>
  <c r="G49"/>
  <c r="BN48"/>
  <c r="BL48"/>
  <c r="BJ48"/>
  <c r="BH48"/>
  <c r="BG48"/>
  <c r="BE48"/>
  <c r="BC48"/>
  <c r="BA48"/>
  <c r="AZ48"/>
  <c r="AX48"/>
  <c r="AV48"/>
  <c r="AT48"/>
  <c r="AS48"/>
  <c r="AQ48"/>
  <c r="AO48"/>
  <c r="AM48"/>
  <c r="AL48"/>
  <c r="AJ48"/>
  <c r="AH48"/>
  <c r="AF48"/>
  <c r="AE48"/>
  <c r="AC48"/>
  <c r="AA48"/>
  <c r="Y48"/>
  <c r="X48"/>
  <c r="V48"/>
  <c r="T48"/>
  <c r="R48"/>
  <c r="Q48"/>
  <c r="O48"/>
  <c r="M48"/>
  <c r="K48"/>
  <c r="J48"/>
  <c r="G48"/>
  <c r="BN47"/>
  <c r="BL47"/>
  <c r="BJ47"/>
  <c r="BH47"/>
  <c r="BG47"/>
  <c r="BE47"/>
  <c r="BC47"/>
  <c r="BA47"/>
  <c r="AZ47"/>
  <c r="AX47"/>
  <c r="AV47"/>
  <c r="AT47"/>
  <c r="AS47"/>
  <c r="AQ47"/>
  <c r="AO47"/>
  <c r="AM47"/>
  <c r="AL47"/>
  <c r="AJ47"/>
  <c r="AH47"/>
  <c r="AF47"/>
  <c r="AE47"/>
  <c r="AC47"/>
  <c r="AA47"/>
  <c r="Y47"/>
  <c r="X47"/>
  <c r="V47"/>
  <c r="T47"/>
  <c r="R47"/>
  <c r="Q47"/>
  <c r="O47"/>
  <c r="E47" s="1"/>
  <c r="M47"/>
  <c r="K47"/>
  <c r="J47"/>
  <c r="G47"/>
  <c r="BN46"/>
  <c r="BL46"/>
  <c r="BJ46"/>
  <c r="BH46"/>
  <c r="BG46"/>
  <c r="BE46"/>
  <c r="BC46"/>
  <c r="BA46"/>
  <c r="AZ46"/>
  <c r="AX46"/>
  <c r="AV46"/>
  <c r="AT46"/>
  <c r="AS46"/>
  <c r="AQ46"/>
  <c r="AO46"/>
  <c r="AM46"/>
  <c r="AL46"/>
  <c r="AJ46"/>
  <c r="AH46"/>
  <c r="AF46"/>
  <c r="AE46"/>
  <c r="AC46"/>
  <c r="AA46"/>
  <c r="Y46"/>
  <c r="X46"/>
  <c r="V46"/>
  <c r="T46"/>
  <c r="R46"/>
  <c r="Q46"/>
  <c r="O46"/>
  <c r="M46"/>
  <c r="K46"/>
  <c r="J46"/>
  <c r="G46"/>
  <c r="BN45"/>
  <c r="BL45"/>
  <c r="BJ45"/>
  <c r="BH45"/>
  <c r="BG45"/>
  <c r="BE45"/>
  <c r="BC45"/>
  <c r="BA45"/>
  <c r="AZ45"/>
  <c r="AX45"/>
  <c r="AV45"/>
  <c r="AT45"/>
  <c r="AS45"/>
  <c r="AQ45"/>
  <c r="AO45"/>
  <c r="AM45"/>
  <c r="AL45"/>
  <c r="AJ45"/>
  <c r="AH45"/>
  <c r="AF45"/>
  <c r="AE45"/>
  <c r="AC45"/>
  <c r="AA45"/>
  <c r="Y45"/>
  <c r="X45"/>
  <c r="V45"/>
  <c r="E45" s="1"/>
  <c r="T45"/>
  <c r="R45"/>
  <c r="Q45"/>
  <c r="O45"/>
  <c r="M45"/>
  <c r="K45"/>
  <c r="J45"/>
  <c r="G45"/>
  <c r="BN44"/>
  <c r="BL44"/>
  <c r="BJ44"/>
  <c r="BH44"/>
  <c r="BG44"/>
  <c r="BE44"/>
  <c r="BC44"/>
  <c r="BA44"/>
  <c r="AZ44"/>
  <c r="AX44"/>
  <c r="AV44"/>
  <c r="AT44"/>
  <c r="AS44"/>
  <c r="AQ44"/>
  <c r="AO44"/>
  <c r="AM44"/>
  <c r="AL44"/>
  <c r="AJ44"/>
  <c r="AH44"/>
  <c r="AF44"/>
  <c r="AE44"/>
  <c r="AC44"/>
  <c r="AA44"/>
  <c r="Y44"/>
  <c r="X44"/>
  <c r="V44"/>
  <c r="T44"/>
  <c r="R44"/>
  <c r="Q44"/>
  <c r="O44"/>
  <c r="M44"/>
  <c r="K44"/>
  <c r="J44"/>
  <c r="G44"/>
  <c r="BN43"/>
  <c r="BL43"/>
  <c r="BJ43"/>
  <c r="BH43"/>
  <c r="BG43"/>
  <c r="BE43"/>
  <c r="BC43"/>
  <c r="BA43"/>
  <c r="AZ43"/>
  <c r="AX43"/>
  <c r="AV43"/>
  <c r="AT43"/>
  <c r="AS43"/>
  <c r="AQ43"/>
  <c r="AO43"/>
  <c r="AM43"/>
  <c r="AL43"/>
  <c r="AJ43"/>
  <c r="AH43"/>
  <c r="AF43"/>
  <c r="AE43"/>
  <c r="AC43"/>
  <c r="AA43"/>
  <c r="Y43"/>
  <c r="X43"/>
  <c r="V43"/>
  <c r="T43"/>
  <c r="R43"/>
  <c r="Q43"/>
  <c r="O43"/>
  <c r="M43"/>
  <c r="K43"/>
  <c r="J43"/>
  <c r="G43"/>
  <c r="BN42"/>
  <c r="BL42"/>
  <c r="BJ42"/>
  <c r="BH42"/>
  <c r="BG42"/>
  <c r="BE42"/>
  <c r="BC42"/>
  <c r="BA42"/>
  <c r="AZ42"/>
  <c r="AX42"/>
  <c r="AV42"/>
  <c r="AT42"/>
  <c r="AS42"/>
  <c r="AQ42"/>
  <c r="AO42"/>
  <c r="AM42"/>
  <c r="AL42"/>
  <c r="AJ42"/>
  <c r="AH42"/>
  <c r="AF42"/>
  <c r="AE42"/>
  <c r="AC42"/>
  <c r="AA42"/>
  <c r="Y42"/>
  <c r="X42"/>
  <c r="V42"/>
  <c r="T42"/>
  <c r="R42"/>
  <c r="Q42"/>
  <c r="O42"/>
  <c r="M42"/>
  <c r="K42"/>
  <c r="J42"/>
  <c r="G42"/>
  <c r="BN41"/>
  <c r="BL41"/>
  <c r="BJ41"/>
  <c r="BH41"/>
  <c r="BG41"/>
  <c r="BE41"/>
  <c r="BC41"/>
  <c r="BA41"/>
  <c r="AZ41"/>
  <c r="AX41"/>
  <c r="AV41"/>
  <c r="AT41"/>
  <c r="AS41"/>
  <c r="AQ41"/>
  <c r="AO41"/>
  <c r="AM41"/>
  <c r="AL41"/>
  <c r="AJ41"/>
  <c r="AH41"/>
  <c r="AF41"/>
  <c r="AE41"/>
  <c r="AC41"/>
  <c r="AA41"/>
  <c r="Y41"/>
  <c r="X41"/>
  <c r="V41"/>
  <c r="T41"/>
  <c r="R41"/>
  <c r="Q41"/>
  <c r="O41"/>
  <c r="M41"/>
  <c r="K41"/>
  <c r="J41"/>
  <c r="G41"/>
  <c r="BN40"/>
  <c r="BL40"/>
  <c r="BJ40"/>
  <c r="BH40"/>
  <c r="BG40"/>
  <c r="BE40"/>
  <c r="BC40"/>
  <c r="BA40"/>
  <c r="AZ40"/>
  <c r="AX40"/>
  <c r="AV40"/>
  <c r="AT40"/>
  <c r="AS40"/>
  <c r="AQ40"/>
  <c r="AO40"/>
  <c r="AM40"/>
  <c r="AL40"/>
  <c r="AJ40"/>
  <c r="AH40"/>
  <c r="AF40"/>
  <c r="AE40"/>
  <c r="AC40"/>
  <c r="AA40"/>
  <c r="Y40"/>
  <c r="X40"/>
  <c r="V40"/>
  <c r="T40"/>
  <c r="R40"/>
  <c r="Q40"/>
  <c r="O40"/>
  <c r="M40"/>
  <c r="K40"/>
  <c r="J40"/>
  <c r="G40"/>
  <c r="BN39"/>
  <c r="BL39"/>
  <c r="BJ39"/>
  <c r="BH39"/>
  <c r="BG39"/>
  <c r="BE39"/>
  <c r="BC39"/>
  <c r="BA39"/>
  <c r="AZ39"/>
  <c r="AX39"/>
  <c r="AV39"/>
  <c r="AT39"/>
  <c r="AS39"/>
  <c r="AQ39"/>
  <c r="AO39"/>
  <c r="AM39"/>
  <c r="AL39"/>
  <c r="AJ39"/>
  <c r="AH39"/>
  <c r="AF39"/>
  <c r="AE39"/>
  <c r="AC39"/>
  <c r="AA39"/>
  <c r="Y39"/>
  <c r="X39"/>
  <c r="V39"/>
  <c r="T39"/>
  <c r="R39"/>
  <c r="Q39"/>
  <c r="O39"/>
  <c r="M39"/>
  <c r="K39"/>
  <c r="J39"/>
  <c r="G39"/>
  <c r="BN38"/>
  <c r="BL38"/>
  <c r="BJ38"/>
  <c r="BH38"/>
  <c r="BG38"/>
  <c r="BE38"/>
  <c r="BC38"/>
  <c r="BA38"/>
  <c r="AZ38"/>
  <c r="AX38"/>
  <c r="AV38"/>
  <c r="AT38"/>
  <c r="AS38"/>
  <c r="AQ38"/>
  <c r="AO38"/>
  <c r="AM38"/>
  <c r="AL38"/>
  <c r="AJ38"/>
  <c r="AH38"/>
  <c r="AF38"/>
  <c r="AE38"/>
  <c r="AC38"/>
  <c r="AA38"/>
  <c r="Y38"/>
  <c r="X38"/>
  <c r="V38"/>
  <c r="T38"/>
  <c r="R38"/>
  <c r="Q38"/>
  <c r="O38"/>
  <c r="M38"/>
  <c r="K38"/>
  <c r="J38"/>
  <c r="G38"/>
  <c r="BL31"/>
  <c r="BJ31"/>
  <c r="BH31"/>
  <c r="BG31"/>
  <c r="BE31"/>
  <c r="BC31"/>
  <c r="BA31"/>
  <c r="AZ31"/>
  <c r="AX31"/>
  <c r="AV31"/>
  <c r="AT31"/>
  <c r="AS31"/>
  <c r="AQ31"/>
  <c r="AO31"/>
  <c r="AM31"/>
  <c r="AL31"/>
  <c r="AJ31"/>
  <c r="AF31"/>
  <c r="AE31"/>
  <c r="AC31"/>
  <c r="AA31"/>
  <c r="Y31"/>
  <c r="X31"/>
  <c r="V31"/>
  <c r="R31"/>
  <c r="Q31"/>
  <c r="O31"/>
  <c r="M31"/>
  <c r="K31"/>
  <c r="J31"/>
  <c r="G31"/>
  <c r="F28" i="14" s="1"/>
  <c r="BL30" i="1"/>
  <c r="BJ30"/>
  <c r="BH30"/>
  <c r="BG30"/>
  <c r="BE30"/>
  <c r="BC30"/>
  <c r="BA30"/>
  <c r="AZ30"/>
  <c r="AX30"/>
  <c r="AV30"/>
  <c r="AT30"/>
  <c r="AS30"/>
  <c r="AQ30"/>
  <c r="AO30"/>
  <c r="AM30"/>
  <c r="AL30"/>
  <c r="AJ30"/>
  <c r="AF30"/>
  <c r="AE30"/>
  <c r="AC30"/>
  <c r="AA30"/>
  <c r="Y30"/>
  <c r="X30"/>
  <c r="V30"/>
  <c r="R30"/>
  <c r="Q30"/>
  <c r="O30"/>
  <c r="M30"/>
  <c r="K30"/>
  <c r="J30"/>
  <c r="G30"/>
  <c r="BL29"/>
  <c r="BJ29"/>
  <c r="BH29"/>
  <c r="BG29"/>
  <c r="BE29"/>
  <c r="BC29"/>
  <c r="BA29"/>
  <c r="AZ29"/>
  <c r="AX29"/>
  <c r="AV29"/>
  <c r="AT29"/>
  <c r="AS29"/>
  <c r="AQ29"/>
  <c r="AO29"/>
  <c r="AM29"/>
  <c r="AL29"/>
  <c r="AJ29"/>
  <c r="AF29"/>
  <c r="AE29"/>
  <c r="AC29"/>
  <c r="AA29"/>
  <c r="Y29"/>
  <c r="X29"/>
  <c r="V29"/>
  <c r="R29"/>
  <c r="Q29"/>
  <c r="O29"/>
  <c r="M29"/>
  <c r="K29"/>
  <c r="J29"/>
  <c r="G29"/>
  <c r="BL28"/>
  <c r="BJ28"/>
  <c r="BH28"/>
  <c r="BG28"/>
  <c r="BE28"/>
  <c r="BC28"/>
  <c r="BA28"/>
  <c r="AZ28"/>
  <c r="AX28"/>
  <c r="AV28"/>
  <c r="AT28"/>
  <c r="AS28"/>
  <c r="AQ28"/>
  <c r="AO28"/>
  <c r="AM28"/>
  <c r="AL28"/>
  <c r="AJ28"/>
  <c r="AF28"/>
  <c r="AE28"/>
  <c r="AC28"/>
  <c r="AA28"/>
  <c r="Y28"/>
  <c r="X28"/>
  <c r="V28"/>
  <c r="R28"/>
  <c r="Q28"/>
  <c r="O28"/>
  <c r="M28"/>
  <c r="K28"/>
  <c r="J28"/>
  <c r="G28"/>
  <c r="BL27"/>
  <c r="BJ27"/>
  <c r="BH27"/>
  <c r="BG27"/>
  <c r="BE27"/>
  <c r="BC27"/>
  <c r="BA27"/>
  <c r="AZ27"/>
  <c r="AX27"/>
  <c r="AV27"/>
  <c r="AT27"/>
  <c r="AS27"/>
  <c r="AQ27"/>
  <c r="AO27"/>
  <c r="AM27"/>
  <c r="AL27"/>
  <c r="AJ27"/>
  <c r="AF27"/>
  <c r="AE27"/>
  <c r="AC27"/>
  <c r="AA27"/>
  <c r="Y27"/>
  <c r="X27"/>
  <c r="V27"/>
  <c r="R27"/>
  <c r="Q27"/>
  <c r="O27"/>
  <c r="M27"/>
  <c r="K27"/>
  <c r="J27"/>
  <c r="G27"/>
  <c r="BL26"/>
  <c r="BJ26"/>
  <c r="BH26"/>
  <c r="BG26"/>
  <c r="BE26"/>
  <c r="BC26"/>
  <c r="BA26"/>
  <c r="AZ26"/>
  <c r="AX26"/>
  <c r="AV26"/>
  <c r="AT26"/>
  <c r="AS26"/>
  <c r="AQ26"/>
  <c r="AO26"/>
  <c r="AM26"/>
  <c r="AL26"/>
  <c r="AJ26"/>
  <c r="AF26"/>
  <c r="AE26"/>
  <c r="AC26"/>
  <c r="AA26"/>
  <c r="Y26"/>
  <c r="X26"/>
  <c r="V26"/>
  <c r="R26"/>
  <c r="Q26"/>
  <c r="O26"/>
  <c r="M26"/>
  <c r="K26"/>
  <c r="J26"/>
  <c r="G26"/>
  <c r="BL22"/>
  <c r="BJ22"/>
  <c r="BH22"/>
  <c r="BG22"/>
  <c r="BE22"/>
  <c r="BC22"/>
  <c r="BA22"/>
  <c r="AZ22"/>
  <c r="AX22"/>
  <c r="AV22"/>
  <c r="AT22"/>
  <c r="AS22"/>
  <c r="AQ22"/>
  <c r="AO22"/>
  <c r="AM22"/>
  <c r="AL22"/>
  <c r="AJ22"/>
  <c r="AF22"/>
  <c r="AE22"/>
  <c r="AC22"/>
  <c r="AA22"/>
  <c r="Y22"/>
  <c r="X22"/>
  <c r="V22"/>
  <c r="R22"/>
  <c r="Q22"/>
  <c r="O22"/>
  <c r="M22"/>
  <c r="K22"/>
  <c r="J22"/>
  <c r="G22"/>
  <c r="BL21"/>
  <c r="BJ21"/>
  <c r="BH21"/>
  <c r="BG21"/>
  <c r="BE21"/>
  <c r="BC21"/>
  <c r="BA21"/>
  <c r="AZ21"/>
  <c r="AX21"/>
  <c r="AV21"/>
  <c r="AT21"/>
  <c r="AS21"/>
  <c r="AQ21"/>
  <c r="AO21"/>
  <c r="AM21"/>
  <c r="AL21"/>
  <c r="AJ21"/>
  <c r="AF21"/>
  <c r="AE21"/>
  <c r="AC21"/>
  <c r="AA21"/>
  <c r="Y21"/>
  <c r="X21"/>
  <c r="V21"/>
  <c r="R21"/>
  <c r="Q21"/>
  <c r="O21"/>
  <c r="M21"/>
  <c r="K21"/>
  <c r="J21"/>
  <c r="G21"/>
  <c r="BL20"/>
  <c r="BJ20"/>
  <c r="BH20"/>
  <c r="BG20"/>
  <c r="BE20"/>
  <c r="BC20"/>
  <c r="BA20"/>
  <c r="AZ20"/>
  <c r="AX20"/>
  <c r="AV20"/>
  <c r="AT20"/>
  <c r="AS20"/>
  <c r="AQ20"/>
  <c r="AO20"/>
  <c r="AM20"/>
  <c r="AL20"/>
  <c r="AJ20"/>
  <c r="AF20"/>
  <c r="AE20"/>
  <c r="AC20"/>
  <c r="AA20"/>
  <c r="Y20"/>
  <c r="X20"/>
  <c r="V20"/>
  <c r="R20"/>
  <c r="Q20"/>
  <c r="O20"/>
  <c r="M20"/>
  <c r="K20"/>
  <c r="J20"/>
  <c r="G20"/>
  <c r="F17" i="11" s="1"/>
  <c r="BL25" i="1"/>
  <c r="BJ25"/>
  <c r="BH25"/>
  <c r="BG25"/>
  <c r="BE25"/>
  <c r="BC25"/>
  <c r="BA25"/>
  <c r="AZ25"/>
  <c r="AX25"/>
  <c r="AV25"/>
  <c r="AT25"/>
  <c r="AS25"/>
  <c r="AQ25"/>
  <c r="AO25"/>
  <c r="AM25"/>
  <c r="AL25"/>
  <c r="AJ25"/>
  <c r="AF25"/>
  <c r="AE25"/>
  <c r="AC25"/>
  <c r="AA25"/>
  <c r="Y25"/>
  <c r="X25"/>
  <c r="V25"/>
  <c r="R25"/>
  <c r="Q25"/>
  <c r="O25"/>
  <c r="M25"/>
  <c r="K25"/>
  <c r="J25"/>
  <c r="G25"/>
  <c r="BL24"/>
  <c r="BJ24"/>
  <c r="BH24"/>
  <c r="BG24"/>
  <c r="BE24"/>
  <c r="BC24"/>
  <c r="BA24"/>
  <c r="AZ24"/>
  <c r="AX24"/>
  <c r="AV24"/>
  <c r="AT24"/>
  <c r="AS24"/>
  <c r="AQ24"/>
  <c r="AO24"/>
  <c r="AM24"/>
  <c r="AL24"/>
  <c r="AJ24"/>
  <c r="AF24"/>
  <c r="AE24"/>
  <c r="AC24"/>
  <c r="AA24"/>
  <c r="Y24"/>
  <c r="X24"/>
  <c r="V24"/>
  <c r="R24"/>
  <c r="Q24"/>
  <c r="O24"/>
  <c r="M24"/>
  <c r="K24"/>
  <c r="J24"/>
  <c r="G24"/>
  <c r="BL23"/>
  <c r="BJ23"/>
  <c r="BH23"/>
  <c r="BG23"/>
  <c r="BE23"/>
  <c r="BC23"/>
  <c r="BA23"/>
  <c r="AZ23"/>
  <c r="AX23"/>
  <c r="AV23"/>
  <c r="AT23"/>
  <c r="AS23"/>
  <c r="AQ23"/>
  <c r="AO23"/>
  <c r="AM23"/>
  <c r="AL23"/>
  <c r="AJ23"/>
  <c r="AF23"/>
  <c r="AE23"/>
  <c r="AC23"/>
  <c r="AA23"/>
  <c r="Y23"/>
  <c r="X23"/>
  <c r="V23"/>
  <c r="R23"/>
  <c r="Q23"/>
  <c r="O23"/>
  <c r="M23"/>
  <c r="K23"/>
  <c r="J23"/>
  <c r="G23"/>
  <c r="BL10"/>
  <c r="BJ10"/>
  <c r="BH10"/>
  <c r="BG10"/>
  <c r="BE10"/>
  <c r="BC10"/>
  <c r="BA10"/>
  <c r="AZ10"/>
  <c r="AX10"/>
  <c r="AV10"/>
  <c r="AT10"/>
  <c r="AS10"/>
  <c r="AQ10"/>
  <c r="AO10"/>
  <c r="AM10"/>
  <c r="AL10"/>
  <c r="AJ10"/>
  <c r="AF10"/>
  <c r="AE10"/>
  <c r="AC10"/>
  <c r="Y10"/>
  <c r="X10"/>
  <c r="V10"/>
  <c r="R10"/>
  <c r="Q10"/>
  <c r="O10"/>
  <c r="M10"/>
  <c r="K10"/>
  <c r="J10"/>
  <c r="G10"/>
  <c r="BL9"/>
  <c r="BJ9"/>
  <c r="BH9"/>
  <c r="BG9"/>
  <c r="BE9"/>
  <c r="BC9"/>
  <c r="BA9"/>
  <c r="AZ9"/>
  <c r="AX9"/>
  <c r="AV9"/>
  <c r="AT9"/>
  <c r="AS9"/>
  <c r="AQ9"/>
  <c r="AO9"/>
  <c r="AM9"/>
  <c r="AL9"/>
  <c r="AJ9"/>
  <c r="AF9"/>
  <c r="AE9"/>
  <c r="AC9"/>
  <c r="Y9"/>
  <c r="X9"/>
  <c r="V9"/>
  <c r="R9"/>
  <c r="Q9"/>
  <c r="O9"/>
  <c r="M9"/>
  <c r="K9"/>
  <c r="J9"/>
  <c r="G9"/>
  <c r="BL8"/>
  <c r="BJ8"/>
  <c r="BH8"/>
  <c r="BG8"/>
  <c r="BE8"/>
  <c r="BC8"/>
  <c r="BA8"/>
  <c r="AZ8"/>
  <c r="AX8"/>
  <c r="AV8"/>
  <c r="AT8"/>
  <c r="AS8"/>
  <c r="AQ8"/>
  <c r="AO8"/>
  <c r="AM8"/>
  <c r="AL8"/>
  <c r="AJ8"/>
  <c r="AF8"/>
  <c r="AE8"/>
  <c r="AC8"/>
  <c r="Y8"/>
  <c r="X8"/>
  <c r="V8"/>
  <c r="R8"/>
  <c r="Q8"/>
  <c r="O8"/>
  <c r="M8"/>
  <c r="K8"/>
  <c r="J8"/>
  <c r="G8"/>
  <c r="BL16"/>
  <c r="BJ16"/>
  <c r="BH16"/>
  <c r="BG16"/>
  <c r="BE16"/>
  <c r="BC16"/>
  <c r="BA16"/>
  <c r="AZ16"/>
  <c r="AX16"/>
  <c r="AV16"/>
  <c r="AT16"/>
  <c r="AS16"/>
  <c r="AQ16"/>
  <c r="AO16"/>
  <c r="AM16"/>
  <c r="AL16"/>
  <c r="AJ16"/>
  <c r="AF16"/>
  <c r="AE16"/>
  <c r="AC16"/>
  <c r="Y16"/>
  <c r="X16"/>
  <c r="V16"/>
  <c r="R16"/>
  <c r="Q16"/>
  <c r="O16"/>
  <c r="M16"/>
  <c r="K16"/>
  <c r="J16"/>
  <c r="G16"/>
  <c r="BL15"/>
  <c r="BJ15"/>
  <c r="BH15"/>
  <c r="BG15"/>
  <c r="BE15"/>
  <c r="BC15"/>
  <c r="BA15"/>
  <c r="AZ15"/>
  <c r="AX15"/>
  <c r="AV15"/>
  <c r="AT15"/>
  <c r="AS15"/>
  <c r="AQ15"/>
  <c r="AO15"/>
  <c r="AM15"/>
  <c r="AL15"/>
  <c r="AJ15"/>
  <c r="AF15"/>
  <c r="AE15"/>
  <c r="AC15"/>
  <c r="Y15"/>
  <c r="X15"/>
  <c r="V15"/>
  <c r="R15"/>
  <c r="Q15"/>
  <c r="O15"/>
  <c r="M15"/>
  <c r="K15"/>
  <c r="J15"/>
  <c r="G15"/>
  <c r="BL14"/>
  <c r="BJ14"/>
  <c r="BH14"/>
  <c r="BG14"/>
  <c r="BE14"/>
  <c r="BC14"/>
  <c r="BA14"/>
  <c r="AZ14"/>
  <c r="AX14"/>
  <c r="AV14"/>
  <c r="AT14"/>
  <c r="AS14"/>
  <c r="AQ14"/>
  <c r="AO14"/>
  <c r="AM14"/>
  <c r="AL14"/>
  <c r="AJ14"/>
  <c r="AF14"/>
  <c r="AE14"/>
  <c r="AC14"/>
  <c r="Y14"/>
  <c r="X14"/>
  <c r="V14"/>
  <c r="R14"/>
  <c r="Q14"/>
  <c r="O14"/>
  <c r="M14"/>
  <c r="K14"/>
  <c r="J14"/>
  <c r="G14"/>
  <c r="BL19"/>
  <c r="BJ19"/>
  <c r="BH19"/>
  <c r="BG19"/>
  <c r="BE19"/>
  <c r="BC19"/>
  <c r="BA19"/>
  <c r="AZ19"/>
  <c r="AX19"/>
  <c r="AV19"/>
  <c r="AT19"/>
  <c r="AS19"/>
  <c r="AQ19"/>
  <c r="AO19"/>
  <c r="AM19"/>
  <c r="AL19"/>
  <c r="AJ19"/>
  <c r="AF19"/>
  <c r="AE19"/>
  <c r="AC19"/>
  <c r="Y19"/>
  <c r="X19"/>
  <c r="V19"/>
  <c r="R19"/>
  <c r="Q19"/>
  <c r="O19"/>
  <c r="M19"/>
  <c r="K19"/>
  <c r="J19"/>
  <c r="G19"/>
  <c r="BL18"/>
  <c r="BJ18"/>
  <c r="BH18"/>
  <c r="BG18"/>
  <c r="BE18"/>
  <c r="BC18"/>
  <c r="BA18"/>
  <c r="AZ18"/>
  <c r="AX18"/>
  <c r="AV18"/>
  <c r="AT18"/>
  <c r="AS18"/>
  <c r="AQ18"/>
  <c r="AO18"/>
  <c r="AM18"/>
  <c r="AL18"/>
  <c r="AJ18"/>
  <c r="AF18"/>
  <c r="AE18"/>
  <c r="AC18"/>
  <c r="Y18"/>
  <c r="X18"/>
  <c r="V18"/>
  <c r="R18"/>
  <c r="Q18"/>
  <c r="O18"/>
  <c r="M18"/>
  <c r="K18"/>
  <c r="J18"/>
  <c r="G18"/>
  <c r="BL17"/>
  <c r="BJ17"/>
  <c r="BH17"/>
  <c r="BG17"/>
  <c r="BE17"/>
  <c r="BC17"/>
  <c r="BA17"/>
  <c r="AZ17"/>
  <c r="AX17"/>
  <c r="AV17"/>
  <c r="AT17"/>
  <c r="AS17"/>
  <c r="AQ17"/>
  <c r="AO17"/>
  <c r="AM17"/>
  <c r="AL17"/>
  <c r="AJ17"/>
  <c r="AF17"/>
  <c r="AE17"/>
  <c r="AC17"/>
  <c r="Y17"/>
  <c r="X17"/>
  <c r="V17"/>
  <c r="R17"/>
  <c r="Q17"/>
  <c r="O17"/>
  <c r="M17"/>
  <c r="K17"/>
  <c r="J17"/>
  <c r="G17"/>
  <c r="BL13"/>
  <c r="BJ13"/>
  <c r="BH13"/>
  <c r="BG13"/>
  <c r="BE13"/>
  <c r="BC13"/>
  <c r="BA13"/>
  <c r="AZ13"/>
  <c r="AX13"/>
  <c r="AV13"/>
  <c r="AT13"/>
  <c r="AS13"/>
  <c r="AQ13"/>
  <c r="AO13"/>
  <c r="AM13"/>
  <c r="AL13"/>
  <c r="AJ13"/>
  <c r="AF13"/>
  <c r="AE13"/>
  <c r="AC13"/>
  <c r="Y13"/>
  <c r="X13"/>
  <c r="V13"/>
  <c r="R13"/>
  <c r="Q13"/>
  <c r="O13"/>
  <c r="M13"/>
  <c r="K13"/>
  <c r="J13"/>
  <c r="G13"/>
  <c r="BL12"/>
  <c r="BJ12"/>
  <c r="BH12"/>
  <c r="BG12"/>
  <c r="BE12"/>
  <c r="BC12"/>
  <c r="BA12"/>
  <c r="AZ12"/>
  <c r="AX12"/>
  <c r="AV12"/>
  <c r="AT12"/>
  <c r="AS12"/>
  <c r="AQ12"/>
  <c r="AO12"/>
  <c r="AM12"/>
  <c r="AL12"/>
  <c r="AJ12"/>
  <c r="AF12"/>
  <c r="AE12"/>
  <c r="AC12"/>
  <c r="Y12"/>
  <c r="X12"/>
  <c r="V12"/>
  <c r="R12"/>
  <c r="Q12"/>
  <c r="O12"/>
  <c r="M12"/>
  <c r="K12"/>
  <c r="J12"/>
  <c r="G12"/>
  <c r="BL11"/>
  <c r="BJ11"/>
  <c r="BH11"/>
  <c r="BG11"/>
  <c r="BE11"/>
  <c r="BC11"/>
  <c r="BA11"/>
  <c r="AZ11"/>
  <c r="AX11"/>
  <c r="AV11"/>
  <c r="AT11"/>
  <c r="AS11"/>
  <c r="AQ11"/>
  <c r="AO11"/>
  <c r="AM11"/>
  <c r="AL11"/>
  <c r="AJ11"/>
  <c r="AF11"/>
  <c r="AE11"/>
  <c r="AC11"/>
  <c r="Y11"/>
  <c r="X11"/>
  <c r="V11"/>
  <c r="R11"/>
  <c r="Q11"/>
  <c r="O11"/>
  <c r="M11"/>
  <c r="K11"/>
  <c r="J11"/>
  <c r="G11"/>
  <c r="E58"/>
  <c r="E32"/>
  <c r="BN35" s="1"/>
  <c r="E52"/>
  <c r="E36"/>
  <c r="BN33" s="1"/>
  <c r="E40"/>
  <c r="E44"/>
  <c r="E48"/>
  <c r="E56"/>
  <c r="E60"/>
  <c r="E34"/>
  <c r="BN37" s="1"/>
  <c r="E38"/>
  <c r="E42"/>
  <c r="E46"/>
  <c r="E50"/>
  <c r="E57"/>
  <c r="E61"/>
  <c r="E54"/>
  <c r="E55"/>
  <c r="E59"/>
  <c r="E51"/>
  <c r="F46" i="19"/>
  <c r="F47"/>
  <c r="F49"/>
  <c r="F54"/>
  <c r="F55" i="11"/>
  <c r="F57" i="19"/>
  <c r="F63"/>
  <c r="E63"/>
  <c r="D63"/>
  <c r="C63"/>
  <c r="B63"/>
  <c r="H63" s="1"/>
  <c r="F62"/>
  <c r="E62"/>
  <c r="D62"/>
  <c r="C62"/>
  <c r="B62"/>
  <c r="H62" s="1"/>
  <c r="I62" s="1"/>
  <c r="F61"/>
  <c r="E61"/>
  <c r="D61"/>
  <c r="C61"/>
  <c r="B61"/>
  <c r="H61" s="1"/>
  <c r="J61" s="1"/>
  <c r="F60"/>
  <c r="E60"/>
  <c r="D60"/>
  <c r="C60"/>
  <c r="B60"/>
  <c r="H60" s="1"/>
  <c r="F59"/>
  <c r="E59"/>
  <c r="D59"/>
  <c r="C59"/>
  <c r="B59"/>
  <c r="H59" s="1"/>
  <c r="J59" s="1"/>
  <c r="F58"/>
  <c r="E58"/>
  <c r="D58"/>
  <c r="C58"/>
  <c r="B58"/>
  <c r="H58" s="1"/>
  <c r="K58" s="1"/>
  <c r="E57"/>
  <c r="D57"/>
  <c r="C57"/>
  <c r="B57"/>
  <c r="H57" s="1"/>
  <c r="F56"/>
  <c r="E56"/>
  <c r="D56"/>
  <c r="C56"/>
  <c r="B56"/>
  <c r="H56" s="1"/>
  <c r="E55"/>
  <c r="D55"/>
  <c r="C55"/>
  <c r="B55"/>
  <c r="H55" s="1"/>
  <c r="I55" s="1"/>
  <c r="E54"/>
  <c r="D54"/>
  <c r="C54"/>
  <c r="B54"/>
  <c r="H54" s="1"/>
  <c r="M54" s="1"/>
  <c r="F53"/>
  <c r="E53"/>
  <c r="D53"/>
  <c r="C53"/>
  <c r="B53"/>
  <c r="H53" s="1"/>
  <c r="F52"/>
  <c r="E52"/>
  <c r="D52"/>
  <c r="C52"/>
  <c r="B52"/>
  <c r="H52" s="1"/>
  <c r="F51"/>
  <c r="E51"/>
  <c r="D51"/>
  <c r="C51"/>
  <c r="B51"/>
  <c r="H51" s="1"/>
  <c r="F50"/>
  <c r="E50"/>
  <c r="D50"/>
  <c r="C50"/>
  <c r="B50"/>
  <c r="H50" s="1"/>
  <c r="E49"/>
  <c r="D49"/>
  <c r="C49"/>
  <c r="B49"/>
  <c r="H49" s="1"/>
  <c r="F48"/>
  <c r="E48"/>
  <c r="D48"/>
  <c r="C48"/>
  <c r="B48"/>
  <c r="H48" s="1"/>
  <c r="I48" s="1"/>
  <c r="E47"/>
  <c r="D47"/>
  <c r="C47"/>
  <c r="B47"/>
  <c r="H47" s="1"/>
  <c r="K47" s="1"/>
  <c r="E46"/>
  <c r="D46"/>
  <c r="C46"/>
  <c r="B46"/>
  <c r="H46" s="1"/>
  <c r="E45"/>
  <c r="D45"/>
  <c r="C45"/>
  <c r="B45"/>
  <c r="H45" s="1"/>
  <c r="E44"/>
  <c r="D44"/>
  <c r="C44"/>
  <c r="B44"/>
  <c r="H44" s="1"/>
  <c r="E43"/>
  <c r="D43"/>
  <c r="C43"/>
  <c r="B43"/>
  <c r="H43" s="1"/>
  <c r="M43" s="1"/>
  <c r="E42"/>
  <c r="D42"/>
  <c r="C42"/>
  <c r="B42"/>
  <c r="H42" s="1"/>
  <c r="E41"/>
  <c r="D41"/>
  <c r="C41"/>
  <c r="B41"/>
  <c r="H41"/>
  <c r="I41" s="1"/>
  <c r="E40"/>
  <c r="D40"/>
  <c r="C40"/>
  <c r="B40"/>
  <c r="H40" s="1"/>
  <c r="K40" s="1"/>
  <c r="E39"/>
  <c r="D39"/>
  <c r="C39"/>
  <c r="B39"/>
  <c r="H39" s="1"/>
  <c r="J39" s="1"/>
  <c r="E38"/>
  <c r="D38"/>
  <c r="C38"/>
  <c r="B38"/>
  <c r="H38" s="1"/>
  <c r="E37"/>
  <c r="D37"/>
  <c r="C37"/>
  <c r="B37"/>
  <c r="H37" s="1"/>
  <c r="E36"/>
  <c r="D36"/>
  <c r="C36"/>
  <c r="B36"/>
  <c r="H36" s="1"/>
  <c r="E35"/>
  <c r="D35"/>
  <c r="C35"/>
  <c r="B35"/>
  <c r="H35" s="1"/>
  <c r="J35" s="1"/>
  <c r="E34"/>
  <c r="D34"/>
  <c r="C34"/>
  <c r="B34"/>
  <c r="H34" s="1"/>
  <c r="E33"/>
  <c r="D33"/>
  <c r="C33"/>
  <c r="B33"/>
  <c r="H33" s="1"/>
  <c r="E32"/>
  <c r="D32"/>
  <c r="C32"/>
  <c r="B32"/>
  <c r="H32" s="1"/>
  <c r="I32" s="1"/>
  <c r="E31"/>
  <c r="D31"/>
  <c r="C31"/>
  <c r="B31"/>
  <c r="H31" s="1"/>
  <c r="K31" s="1"/>
  <c r="E30"/>
  <c r="D30"/>
  <c r="C30"/>
  <c r="B30"/>
  <c r="H30" s="1"/>
  <c r="E29"/>
  <c r="D29"/>
  <c r="C29"/>
  <c r="B29"/>
  <c r="H29" s="1"/>
  <c r="E28"/>
  <c r="D28"/>
  <c r="C28"/>
  <c r="B28"/>
  <c r="E27"/>
  <c r="D27"/>
  <c r="C27"/>
  <c r="B27"/>
  <c r="H27" s="1"/>
  <c r="L27" s="1"/>
  <c r="E26"/>
  <c r="D26"/>
  <c r="C26"/>
  <c r="B26"/>
  <c r="E25"/>
  <c r="D25"/>
  <c r="C25"/>
  <c r="B25"/>
  <c r="H25" s="1"/>
  <c r="K25" s="1"/>
  <c r="E24"/>
  <c r="D24"/>
  <c r="C24"/>
  <c r="B24"/>
  <c r="H24" s="1"/>
  <c r="E23"/>
  <c r="D23"/>
  <c r="C23"/>
  <c r="B23"/>
  <c r="H23" s="1"/>
  <c r="E22"/>
  <c r="D22"/>
  <c r="C22"/>
  <c r="B22"/>
  <c r="H22" s="1"/>
  <c r="L22" s="1"/>
  <c r="E21"/>
  <c r="D21"/>
  <c r="C21"/>
  <c r="B21"/>
  <c r="H21" s="1"/>
  <c r="J21" s="1"/>
  <c r="E20"/>
  <c r="D20"/>
  <c r="C20"/>
  <c r="B20"/>
  <c r="H20" s="1"/>
  <c r="E19"/>
  <c r="D19"/>
  <c r="C19"/>
  <c r="B19"/>
  <c r="E18"/>
  <c r="D18"/>
  <c r="C18"/>
  <c r="B18"/>
  <c r="E17"/>
  <c r="D17"/>
  <c r="C17"/>
  <c r="B17"/>
  <c r="H17" s="1"/>
  <c r="E16"/>
  <c r="D16"/>
  <c r="C16"/>
  <c r="B16"/>
  <c r="H16" s="1"/>
  <c r="E15"/>
  <c r="D15"/>
  <c r="C15"/>
  <c r="B15"/>
  <c r="H15" s="1"/>
  <c r="E14"/>
  <c r="D14"/>
  <c r="C14"/>
  <c r="B14"/>
  <c r="H14" s="1"/>
  <c r="E13"/>
  <c r="D13"/>
  <c r="C13"/>
  <c r="B13"/>
  <c r="H13"/>
  <c r="J13" s="1"/>
  <c r="E12"/>
  <c r="D12"/>
  <c r="C12"/>
  <c r="B12"/>
  <c r="H12" s="1"/>
  <c r="K12" s="1"/>
  <c r="E11"/>
  <c r="D11"/>
  <c r="C11"/>
  <c r="B11"/>
  <c r="H11" s="1"/>
  <c r="I11" s="1"/>
  <c r="E10"/>
  <c r="D10"/>
  <c r="C10"/>
  <c r="B10"/>
  <c r="H10" s="1"/>
  <c r="E9"/>
  <c r="D9"/>
  <c r="C9"/>
  <c r="B9"/>
  <c r="H9" s="1"/>
  <c r="L9" s="1"/>
  <c r="E8"/>
  <c r="D8"/>
  <c r="C8"/>
  <c r="B8"/>
  <c r="H8" s="1"/>
  <c r="E7"/>
  <c r="D7"/>
  <c r="C7"/>
  <c r="B7"/>
  <c r="H7" s="1"/>
  <c r="K7" s="1"/>
  <c r="E6"/>
  <c r="D6"/>
  <c r="C6"/>
  <c r="B6"/>
  <c r="H6" s="1"/>
  <c r="E5"/>
  <c r="D5"/>
  <c r="C5"/>
  <c r="B5"/>
  <c r="H5" s="1"/>
  <c r="C3"/>
  <c r="C2"/>
  <c r="F63" i="18"/>
  <c r="E63"/>
  <c r="D63"/>
  <c r="C63"/>
  <c r="B63"/>
  <c r="H63" s="1"/>
  <c r="J63" s="1"/>
  <c r="F62"/>
  <c r="E62"/>
  <c r="D62"/>
  <c r="C62"/>
  <c r="B62"/>
  <c r="H62"/>
  <c r="I62" s="1"/>
  <c r="F61"/>
  <c r="E61"/>
  <c r="D61"/>
  <c r="C61"/>
  <c r="B61"/>
  <c r="H61"/>
  <c r="M61" s="1"/>
  <c r="F60"/>
  <c r="E60"/>
  <c r="D60"/>
  <c r="C60"/>
  <c r="B60"/>
  <c r="H60" s="1"/>
  <c r="M60" s="1"/>
  <c r="F59"/>
  <c r="E59"/>
  <c r="D59"/>
  <c r="C59"/>
  <c r="B59"/>
  <c r="H59" s="1"/>
  <c r="I59" s="1"/>
  <c r="F58"/>
  <c r="E58"/>
  <c r="D58"/>
  <c r="C58"/>
  <c r="B58"/>
  <c r="H58" s="1"/>
  <c r="E57"/>
  <c r="D57"/>
  <c r="C57"/>
  <c r="B57"/>
  <c r="H57" s="1"/>
  <c r="F56"/>
  <c r="E56"/>
  <c r="D56"/>
  <c r="C56"/>
  <c r="B56"/>
  <c r="H56" s="1"/>
  <c r="F55"/>
  <c r="E55"/>
  <c r="D55"/>
  <c r="C55"/>
  <c r="B55"/>
  <c r="H55" s="1"/>
  <c r="E54"/>
  <c r="D54"/>
  <c r="C54"/>
  <c r="B54"/>
  <c r="H54" s="1"/>
  <c r="F53"/>
  <c r="E53"/>
  <c r="D53"/>
  <c r="C53"/>
  <c r="B53"/>
  <c r="H53" s="1"/>
  <c r="L53" s="1"/>
  <c r="F52"/>
  <c r="E52"/>
  <c r="D52"/>
  <c r="C52"/>
  <c r="B52"/>
  <c r="H52" s="1"/>
  <c r="L52" s="1"/>
  <c r="F51"/>
  <c r="E51"/>
  <c r="D51"/>
  <c r="C51"/>
  <c r="B51"/>
  <c r="H51" s="1"/>
  <c r="F50"/>
  <c r="E50"/>
  <c r="D50"/>
  <c r="C50"/>
  <c r="B50"/>
  <c r="H50" s="1"/>
  <c r="K50" s="1"/>
  <c r="E49"/>
  <c r="D49"/>
  <c r="C49"/>
  <c r="B49"/>
  <c r="H49" s="1"/>
  <c r="F48"/>
  <c r="E48"/>
  <c r="D48"/>
  <c r="C48"/>
  <c r="B48"/>
  <c r="H48" s="1"/>
  <c r="E47"/>
  <c r="D47"/>
  <c r="C47"/>
  <c r="B47"/>
  <c r="H47" s="1"/>
  <c r="I47" s="1"/>
  <c r="E46"/>
  <c r="D46"/>
  <c r="C46"/>
  <c r="B46"/>
  <c r="H46" s="1"/>
  <c r="E45"/>
  <c r="D45"/>
  <c r="C45"/>
  <c r="B45"/>
  <c r="H45" s="1"/>
  <c r="J45" s="1"/>
  <c r="E44"/>
  <c r="D44"/>
  <c r="C44"/>
  <c r="B44"/>
  <c r="H44" s="1"/>
  <c r="I44" s="1"/>
  <c r="E43"/>
  <c r="D43"/>
  <c r="C43"/>
  <c r="B43"/>
  <c r="H43" s="1"/>
  <c r="E42"/>
  <c r="D42"/>
  <c r="C42"/>
  <c r="B42"/>
  <c r="H42" s="1"/>
  <c r="L42" s="1"/>
  <c r="E41"/>
  <c r="D41"/>
  <c r="C41"/>
  <c r="B41"/>
  <c r="H41" s="1"/>
  <c r="E40"/>
  <c r="D40"/>
  <c r="C40"/>
  <c r="B40"/>
  <c r="H40" s="1"/>
  <c r="E39"/>
  <c r="D39"/>
  <c r="C39"/>
  <c r="B39"/>
  <c r="H39" s="1"/>
  <c r="E38"/>
  <c r="D38"/>
  <c r="C38"/>
  <c r="B38"/>
  <c r="H38" s="1"/>
  <c r="K38" s="1"/>
  <c r="E37"/>
  <c r="D37"/>
  <c r="C37"/>
  <c r="B37"/>
  <c r="H37" s="1"/>
  <c r="L37" s="1"/>
  <c r="E36"/>
  <c r="D36"/>
  <c r="C36"/>
  <c r="B36"/>
  <c r="H36" s="1"/>
  <c r="J36" s="1"/>
  <c r="E35"/>
  <c r="D35"/>
  <c r="C35"/>
  <c r="B35"/>
  <c r="H35" s="1"/>
  <c r="E34"/>
  <c r="D34"/>
  <c r="C34"/>
  <c r="B34"/>
  <c r="H34" s="1"/>
  <c r="E33"/>
  <c r="D33"/>
  <c r="C33"/>
  <c r="B33"/>
  <c r="H33" s="1"/>
  <c r="E32"/>
  <c r="D32"/>
  <c r="C32"/>
  <c r="B32"/>
  <c r="H32" s="1"/>
  <c r="K32" s="1"/>
  <c r="E31"/>
  <c r="D31"/>
  <c r="C31"/>
  <c r="B31"/>
  <c r="H31" s="1"/>
  <c r="I31" s="1"/>
  <c r="E30"/>
  <c r="D30"/>
  <c r="C30"/>
  <c r="B30"/>
  <c r="H30"/>
  <c r="L30" s="1"/>
  <c r="E29"/>
  <c r="D29"/>
  <c r="C29"/>
  <c r="B29"/>
  <c r="H29"/>
  <c r="J29" s="1"/>
  <c r="E28"/>
  <c r="D28"/>
  <c r="C28"/>
  <c r="B28"/>
  <c r="H28" s="1"/>
  <c r="E27"/>
  <c r="D27"/>
  <c r="C27"/>
  <c r="B27"/>
  <c r="H27" s="1"/>
  <c r="E26"/>
  <c r="D26"/>
  <c r="C26"/>
  <c r="B26"/>
  <c r="H26" s="1"/>
  <c r="E25"/>
  <c r="D25"/>
  <c r="C25"/>
  <c r="B25"/>
  <c r="E24"/>
  <c r="D24"/>
  <c r="C24"/>
  <c r="B24"/>
  <c r="H24" s="1"/>
  <c r="J24" s="1"/>
  <c r="E23"/>
  <c r="D23"/>
  <c r="C23"/>
  <c r="B23"/>
  <c r="E22"/>
  <c r="D22"/>
  <c r="C22"/>
  <c r="B22"/>
  <c r="H22" s="1"/>
  <c r="I22" s="1"/>
  <c r="E21"/>
  <c r="D21"/>
  <c r="C21"/>
  <c r="B21"/>
  <c r="H21" s="1"/>
  <c r="I21" s="1"/>
  <c r="E20"/>
  <c r="D20"/>
  <c r="C20"/>
  <c r="B20"/>
  <c r="H20" s="1"/>
  <c r="E19"/>
  <c r="D19"/>
  <c r="C19"/>
  <c r="B19"/>
  <c r="H19"/>
  <c r="K19" s="1"/>
  <c r="E18"/>
  <c r="D18"/>
  <c r="C18"/>
  <c r="B18"/>
  <c r="H18" s="1"/>
  <c r="E17"/>
  <c r="D17"/>
  <c r="C17"/>
  <c r="B17"/>
  <c r="H17" s="1"/>
  <c r="E16"/>
  <c r="D16"/>
  <c r="C16"/>
  <c r="B16"/>
  <c r="H16" s="1"/>
  <c r="E15"/>
  <c r="D15"/>
  <c r="C15"/>
  <c r="B15"/>
  <c r="E14"/>
  <c r="D14"/>
  <c r="C14"/>
  <c r="B14"/>
  <c r="H14" s="1"/>
  <c r="I14" s="1"/>
  <c r="E13"/>
  <c r="D13"/>
  <c r="C13"/>
  <c r="B13"/>
  <c r="H13" s="1"/>
  <c r="E12"/>
  <c r="D12"/>
  <c r="C12"/>
  <c r="B12"/>
  <c r="H12" s="1"/>
  <c r="E11"/>
  <c r="D11"/>
  <c r="C11"/>
  <c r="B11"/>
  <c r="H11" s="1"/>
  <c r="I11" s="1"/>
  <c r="E10"/>
  <c r="D10"/>
  <c r="C10"/>
  <c r="B10"/>
  <c r="H10" s="1"/>
  <c r="E9"/>
  <c r="D9"/>
  <c r="C9"/>
  <c r="B9"/>
  <c r="H9" s="1"/>
  <c r="E8"/>
  <c r="D8"/>
  <c r="C8"/>
  <c r="B8"/>
  <c r="H8" s="1"/>
  <c r="E7"/>
  <c r="D7"/>
  <c r="C7"/>
  <c r="B7"/>
  <c r="H7" s="1"/>
  <c r="E6"/>
  <c r="D6"/>
  <c r="C6"/>
  <c r="B6"/>
  <c r="H6" s="1"/>
  <c r="L6" s="1"/>
  <c r="E5"/>
  <c r="D5"/>
  <c r="C5"/>
  <c r="B5"/>
  <c r="H5" s="1"/>
  <c r="C3"/>
  <c r="C2"/>
  <c r="F63" i="17"/>
  <c r="E63"/>
  <c r="D63"/>
  <c r="C63"/>
  <c r="B63"/>
  <c r="H63"/>
  <c r="I63" s="1"/>
  <c r="F62"/>
  <c r="E62"/>
  <c r="D62"/>
  <c r="C62"/>
  <c r="B62"/>
  <c r="H62"/>
  <c r="K62" s="1"/>
  <c r="F61"/>
  <c r="E61"/>
  <c r="D61"/>
  <c r="C61"/>
  <c r="B61"/>
  <c r="H61" s="1"/>
  <c r="L61" s="1"/>
  <c r="F60"/>
  <c r="E60"/>
  <c r="D60"/>
  <c r="C60"/>
  <c r="B60"/>
  <c r="H60" s="1"/>
  <c r="L60" s="1"/>
  <c r="F59"/>
  <c r="E59"/>
  <c r="D59"/>
  <c r="C59"/>
  <c r="B59"/>
  <c r="H59"/>
  <c r="I59" s="1"/>
  <c r="F58"/>
  <c r="E58"/>
  <c r="D58"/>
  <c r="C58"/>
  <c r="B58"/>
  <c r="H58" s="1"/>
  <c r="I58" s="1"/>
  <c r="E57"/>
  <c r="D57"/>
  <c r="C57"/>
  <c r="B57"/>
  <c r="H57" s="1"/>
  <c r="F56"/>
  <c r="E56"/>
  <c r="D56"/>
  <c r="C56"/>
  <c r="B56"/>
  <c r="H56" s="1"/>
  <c r="E55"/>
  <c r="D55"/>
  <c r="C55"/>
  <c r="B55"/>
  <c r="H55" s="1"/>
  <c r="E54"/>
  <c r="D54"/>
  <c r="C54"/>
  <c r="B54"/>
  <c r="H54" s="1"/>
  <c r="F53"/>
  <c r="E53"/>
  <c r="D53"/>
  <c r="C53"/>
  <c r="B53"/>
  <c r="H53" s="1"/>
  <c r="F52"/>
  <c r="E52"/>
  <c r="D52"/>
  <c r="C52"/>
  <c r="B52"/>
  <c r="H52" s="1"/>
  <c r="F51"/>
  <c r="E51"/>
  <c r="D51"/>
  <c r="C51"/>
  <c r="B51"/>
  <c r="H51" s="1"/>
  <c r="F50"/>
  <c r="E50"/>
  <c r="D50"/>
  <c r="C50"/>
  <c r="B50"/>
  <c r="H50" s="1"/>
  <c r="M50" s="1"/>
  <c r="E49"/>
  <c r="D49"/>
  <c r="C49"/>
  <c r="B49"/>
  <c r="H49" s="1"/>
  <c r="I49" s="1"/>
  <c r="F48"/>
  <c r="E48"/>
  <c r="D48"/>
  <c r="C48"/>
  <c r="B48"/>
  <c r="H48" s="1"/>
  <c r="E47"/>
  <c r="D47"/>
  <c r="C47"/>
  <c r="B47"/>
  <c r="H47" s="1"/>
  <c r="J47" s="1"/>
  <c r="E46"/>
  <c r="D46"/>
  <c r="C46"/>
  <c r="B46"/>
  <c r="H46" s="1"/>
  <c r="E45"/>
  <c r="D45"/>
  <c r="C45"/>
  <c r="B45"/>
  <c r="H45" s="1"/>
  <c r="E44"/>
  <c r="D44"/>
  <c r="C44"/>
  <c r="B44"/>
  <c r="H44" s="1"/>
  <c r="E43"/>
  <c r="D43"/>
  <c r="C43"/>
  <c r="B43"/>
  <c r="H43" s="1"/>
  <c r="I43" s="1"/>
  <c r="E42"/>
  <c r="D42"/>
  <c r="C42"/>
  <c r="B42"/>
  <c r="H42" s="1"/>
  <c r="L42" s="1"/>
  <c r="E41"/>
  <c r="D41"/>
  <c r="C41"/>
  <c r="B41"/>
  <c r="H41" s="1"/>
  <c r="M41" s="1"/>
  <c r="E40"/>
  <c r="D40"/>
  <c r="C40"/>
  <c r="B40"/>
  <c r="H40" s="1"/>
  <c r="E39"/>
  <c r="D39"/>
  <c r="C39"/>
  <c r="B39"/>
  <c r="H39" s="1"/>
  <c r="E38"/>
  <c r="D38"/>
  <c r="C38"/>
  <c r="B38"/>
  <c r="H38" s="1"/>
  <c r="E37"/>
  <c r="D37"/>
  <c r="C37"/>
  <c r="B37"/>
  <c r="H37" s="1"/>
  <c r="E36"/>
  <c r="D36"/>
  <c r="C36"/>
  <c r="B36"/>
  <c r="H36" s="1"/>
  <c r="E35"/>
  <c r="D35"/>
  <c r="C35"/>
  <c r="B35"/>
  <c r="H35" s="1"/>
  <c r="E34"/>
  <c r="D34"/>
  <c r="C34"/>
  <c r="B34"/>
  <c r="H34" s="1"/>
  <c r="E33"/>
  <c r="D33"/>
  <c r="C33"/>
  <c r="B33"/>
  <c r="H33" s="1"/>
  <c r="E32"/>
  <c r="D32"/>
  <c r="C32"/>
  <c r="B32"/>
  <c r="H32" s="1"/>
  <c r="E31"/>
  <c r="D31"/>
  <c r="C31"/>
  <c r="B31"/>
  <c r="H31" s="1"/>
  <c r="E30"/>
  <c r="D30"/>
  <c r="C30"/>
  <c r="B30"/>
  <c r="H30" s="1"/>
  <c r="E29"/>
  <c r="D29"/>
  <c r="C29"/>
  <c r="B29"/>
  <c r="H29" s="1"/>
  <c r="E28"/>
  <c r="D28"/>
  <c r="C28"/>
  <c r="B28"/>
  <c r="H28" s="1"/>
  <c r="L28" s="1"/>
  <c r="E27"/>
  <c r="D27"/>
  <c r="C27"/>
  <c r="B27"/>
  <c r="E26"/>
  <c r="D26"/>
  <c r="C26"/>
  <c r="B26"/>
  <c r="E25"/>
  <c r="D25"/>
  <c r="C25"/>
  <c r="B25"/>
  <c r="E24"/>
  <c r="D24"/>
  <c r="C24"/>
  <c r="B24"/>
  <c r="E23"/>
  <c r="D23"/>
  <c r="C23"/>
  <c r="B23"/>
  <c r="E22"/>
  <c r="D22"/>
  <c r="C22"/>
  <c r="B22"/>
  <c r="E21"/>
  <c r="D21"/>
  <c r="C21"/>
  <c r="B21"/>
  <c r="E20"/>
  <c r="D20"/>
  <c r="C20"/>
  <c r="B20"/>
  <c r="H20" s="1"/>
  <c r="K20" s="1"/>
  <c r="E19"/>
  <c r="D19"/>
  <c r="C19"/>
  <c r="B19"/>
  <c r="E18"/>
  <c r="D18"/>
  <c r="C18"/>
  <c r="B18"/>
  <c r="H18" s="1"/>
  <c r="L18" s="1"/>
  <c r="E17"/>
  <c r="D17"/>
  <c r="C17"/>
  <c r="B17"/>
  <c r="E16"/>
  <c r="D16"/>
  <c r="C16"/>
  <c r="B16"/>
  <c r="H16" s="1"/>
  <c r="J16" s="1"/>
  <c r="E15"/>
  <c r="D15"/>
  <c r="C15"/>
  <c r="B15"/>
  <c r="E14"/>
  <c r="D14"/>
  <c r="C14"/>
  <c r="B14"/>
  <c r="H14" s="1"/>
  <c r="J14" s="1"/>
  <c r="E13"/>
  <c r="D13"/>
  <c r="C13"/>
  <c r="B13"/>
  <c r="E12"/>
  <c r="D12"/>
  <c r="C12"/>
  <c r="B12"/>
  <c r="H12" s="1"/>
  <c r="L12" s="1"/>
  <c r="E11"/>
  <c r="D11"/>
  <c r="C11"/>
  <c r="B11"/>
  <c r="E10"/>
  <c r="D10"/>
  <c r="C10"/>
  <c r="B10"/>
  <c r="E9"/>
  <c r="D9"/>
  <c r="C9"/>
  <c r="B9"/>
  <c r="E8"/>
  <c r="D8"/>
  <c r="C8"/>
  <c r="B8"/>
  <c r="E7"/>
  <c r="D7"/>
  <c r="C7"/>
  <c r="B7"/>
  <c r="E6"/>
  <c r="D6"/>
  <c r="C6"/>
  <c r="B6"/>
  <c r="E5"/>
  <c r="D5"/>
  <c r="C5"/>
  <c r="B5"/>
  <c r="C3"/>
  <c r="C2"/>
  <c r="F19" i="12"/>
  <c r="F45" i="18"/>
  <c r="F45" i="19"/>
  <c r="F45" i="17"/>
  <c r="C3" i="15"/>
  <c r="C2"/>
  <c r="C3" i="14"/>
  <c r="C2"/>
  <c r="C3" i="13"/>
  <c r="C2"/>
  <c r="C3" i="12"/>
  <c r="C2"/>
  <c r="C3" i="11"/>
  <c r="C2"/>
  <c r="B6" i="12"/>
  <c r="H6" s="1"/>
  <c r="C6"/>
  <c r="D6"/>
  <c r="E6"/>
  <c r="B7"/>
  <c r="C7"/>
  <c r="D7"/>
  <c r="E7"/>
  <c r="F63" i="15"/>
  <c r="E63"/>
  <c r="D63"/>
  <c r="C63"/>
  <c r="B63"/>
  <c r="H63" s="1"/>
  <c r="I63" s="1"/>
  <c r="F62"/>
  <c r="E62"/>
  <c r="D62"/>
  <c r="C62"/>
  <c r="B62"/>
  <c r="H62" s="1"/>
  <c r="M62" s="1"/>
  <c r="F61"/>
  <c r="E61"/>
  <c r="D61"/>
  <c r="C61"/>
  <c r="B61"/>
  <c r="F60"/>
  <c r="E60"/>
  <c r="D60"/>
  <c r="C60"/>
  <c r="B60"/>
  <c r="H60"/>
  <c r="L60" s="1"/>
  <c r="F59"/>
  <c r="E59"/>
  <c r="D59"/>
  <c r="C59"/>
  <c r="B59"/>
  <c r="H59" s="1"/>
  <c r="F58"/>
  <c r="E58"/>
  <c r="D58"/>
  <c r="C58"/>
  <c r="B58"/>
  <c r="H58" s="1"/>
  <c r="I58" s="1"/>
  <c r="E57"/>
  <c r="D57"/>
  <c r="C57"/>
  <c r="B57"/>
  <c r="H57" s="1"/>
  <c r="J57" s="1"/>
  <c r="F56"/>
  <c r="E56"/>
  <c r="D56"/>
  <c r="C56"/>
  <c r="B56"/>
  <c r="H56" s="1"/>
  <c r="E55"/>
  <c r="D55"/>
  <c r="C55"/>
  <c r="B55"/>
  <c r="H55" s="1"/>
  <c r="L55" s="1"/>
  <c r="E54"/>
  <c r="D54"/>
  <c r="C54"/>
  <c r="B54"/>
  <c r="H54" s="1"/>
  <c r="I54" s="1"/>
  <c r="F53"/>
  <c r="E53"/>
  <c r="D53"/>
  <c r="C53"/>
  <c r="B53"/>
  <c r="H53" s="1"/>
  <c r="J53" s="1"/>
  <c r="F52"/>
  <c r="E52"/>
  <c r="D52"/>
  <c r="C52"/>
  <c r="B52"/>
  <c r="H52" s="1"/>
  <c r="F51"/>
  <c r="E51"/>
  <c r="D51"/>
  <c r="C51"/>
  <c r="B51"/>
  <c r="H51" s="1"/>
  <c r="L51" s="1"/>
  <c r="F50"/>
  <c r="E50"/>
  <c r="D50"/>
  <c r="C50"/>
  <c r="B50"/>
  <c r="H50" s="1"/>
  <c r="E49"/>
  <c r="D49"/>
  <c r="C49"/>
  <c r="B49"/>
  <c r="H49" s="1"/>
  <c r="F48"/>
  <c r="E48"/>
  <c r="D48"/>
  <c r="C48"/>
  <c r="B48"/>
  <c r="H48" s="1"/>
  <c r="F47"/>
  <c r="E47"/>
  <c r="D47"/>
  <c r="C47"/>
  <c r="B47"/>
  <c r="H47" s="1"/>
  <c r="L47" s="1"/>
  <c r="E46"/>
  <c r="D46"/>
  <c r="C46"/>
  <c r="B46"/>
  <c r="H46" s="1"/>
  <c r="E45"/>
  <c r="D45"/>
  <c r="C45"/>
  <c r="B45"/>
  <c r="H45" s="1"/>
  <c r="J45" s="1"/>
  <c r="E44"/>
  <c r="D44"/>
  <c r="C44"/>
  <c r="B44"/>
  <c r="H44" s="1"/>
  <c r="I44" s="1"/>
  <c r="E43"/>
  <c r="D43"/>
  <c r="C43"/>
  <c r="B43"/>
  <c r="H43" s="1"/>
  <c r="K43" s="1"/>
  <c r="E42"/>
  <c r="D42"/>
  <c r="C42"/>
  <c r="B42"/>
  <c r="H42" s="1"/>
  <c r="E41"/>
  <c r="D41"/>
  <c r="C41"/>
  <c r="B41"/>
  <c r="H41" s="1"/>
  <c r="M41" s="1"/>
  <c r="E40"/>
  <c r="D40"/>
  <c r="C40"/>
  <c r="B40"/>
  <c r="H40" s="1"/>
  <c r="E39"/>
  <c r="D39"/>
  <c r="C39"/>
  <c r="B39"/>
  <c r="H39" s="1"/>
  <c r="E38"/>
  <c r="D38"/>
  <c r="C38"/>
  <c r="B38"/>
  <c r="H38" s="1"/>
  <c r="L38" s="1"/>
  <c r="E37"/>
  <c r="D37"/>
  <c r="C37"/>
  <c r="B37"/>
  <c r="H37" s="1"/>
  <c r="E36"/>
  <c r="D36"/>
  <c r="C36"/>
  <c r="B36"/>
  <c r="H36" s="1"/>
  <c r="E35"/>
  <c r="D35"/>
  <c r="C35"/>
  <c r="B35"/>
  <c r="H35" s="1"/>
  <c r="E34"/>
  <c r="D34"/>
  <c r="C34"/>
  <c r="B34"/>
  <c r="H34" s="1"/>
  <c r="L34" s="1"/>
  <c r="E33"/>
  <c r="D33"/>
  <c r="C33"/>
  <c r="B33"/>
  <c r="H33" s="1"/>
  <c r="I33" s="1"/>
  <c r="E32"/>
  <c r="D32"/>
  <c r="C32"/>
  <c r="B32"/>
  <c r="H32" s="1"/>
  <c r="E31"/>
  <c r="D31"/>
  <c r="C31"/>
  <c r="B31"/>
  <c r="H31" s="1"/>
  <c r="E30"/>
  <c r="D30"/>
  <c r="C30"/>
  <c r="B30"/>
  <c r="H30" s="1"/>
  <c r="E29"/>
  <c r="D29"/>
  <c r="C29"/>
  <c r="B29"/>
  <c r="H29" s="1"/>
  <c r="E28"/>
  <c r="D28"/>
  <c r="C28"/>
  <c r="B28"/>
  <c r="E27"/>
  <c r="D27"/>
  <c r="C27"/>
  <c r="B27"/>
  <c r="E26"/>
  <c r="D26"/>
  <c r="C26"/>
  <c r="B26"/>
  <c r="H26" s="1"/>
  <c r="J26" s="1"/>
  <c r="E25"/>
  <c r="D25"/>
  <c r="C25"/>
  <c r="B25"/>
  <c r="E24"/>
  <c r="D24"/>
  <c r="C24"/>
  <c r="B24"/>
  <c r="E23"/>
  <c r="D23"/>
  <c r="C23"/>
  <c r="B23"/>
  <c r="E22"/>
  <c r="D22"/>
  <c r="C22"/>
  <c r="B22"/>
  <c r="H22" s="1"/>
  <c r="E21"/>
  <c r="D21"/>
  <c r="C21"/>
  <c r="B21"/>
  <c r="E20"/>
  <c r="D20"/>
  <c r="C20"/>
  <c r="B20"/>
  <c r="E19"/>
  <c r="D19"/>
  <c r="C19"/>
  <c r="B19"/>
  <c r="E18"/>
  <c r="D18"/>
  <c r="C18"/>
  <c r="B18"/>
  <c r="E17"/>
  <c r="D17"/>
  <c r="C17"/>
  <c r="B17"/>
  <c r="E16"/>
  <c r="D16"/>
  <c r="C16"/>
  <c r="B16"/>
  <c r="H16" s="1"/>
  <c r="L16" s="1"/>
  <c r="E15"/>
  <c r="D15"/>
  <c r="C15"/>
  <c r="B15"/>
  <c r="E14"/>
  <c r="D14"/>
  <c r="C14"/>
  <c r="B14"/>
  <c r="E13"/>
  <c r="D13"/>
  <c r="C13"/>
  <c r="B13"/>
  <c r="E12"/>
  <c r="D12"/>
  <c r="C12"/>
  <c r="B12"/>
  <c r="E11"/>
  <c r="D11"/>
  <c r="C11"/>
  <c r="B11"/>
  <c r="E10"/>
  <c r="D10"/>
  <c r="C10"/>
  <c r="B10"/>
  <c r="H10" s="1"/>
  <c r="J10" s="1"/>
  <c r="E9"/>
  <c r="D9"/>
  <c r="C9"/>
  <c r="B9"/>
  <c r="E8"/>
  <c r="D8"/>
  <c r="C8"/>
  <c r="B8"/>
  <c r="E7"/>
  <c r="D7"/>
  <c r="C7"/>
  <c r="B7"/>
  <c r="E6"/>
  <c r="D6"/>
  <c r="C6"/>
  <c r="B6"/>
  <c r="E5"/>
  <c r="D5"/>
  <c r="C5"/>
  <c r="B5"/>
  <c r="F63" i="14"/>
  <c r="E63"/>
  <c r="D63"/>
  <c r="C63"/>
  <c r="B63"/>
  <c r="H63" s="1"/>
  <c r="I63" s="1"/>
  <c r="F62"/>
  <c r="E62"/>
  <c r="D62"/>
  <c r="C62"/>
  <c r="B62"/>
  <c r="H62"/>
  <c r="J62" s="1"/>
  <c r="F61"/>
  <c r="E61"/>
  <c r="D61"/>
  <c r="C61"/>
  <c r="B61"/>
  <c r="H61"/>
  <c r="I61" s="1"/>
  <c r="F60"/>
  <c r="E60"/>
  <c r="D60"/>
  <c r="C60"/>
  <c r="B60"/>
  <c r="H60" s="1"/>
  <c r="L60" s="1"/>
  <c r="F59"/>
  <c r="E59"/>
  <c r="D59"/>
  <c r="C59"/>
  <c r="B59"/>
  <c r="H59" s="1"/>
  <c r="L59" s="1"/>
  <c r="F58"/>
  <c r="E58"/>
  <c r="D58"/>
  <c r="C58"/>
  <c r="B58"/>
  <c r="H58"/>
  <c r="M58" s="1"/>
  <c r="E57"/>
  <c r="D57"/>
  <c r="C57"/>
  <c r="B57"/>
  <c r="H57" s="1"/>
  <c r="M57" s="1"/>
  <c r="F56"/>
  <c r="E56"/>
  <c r="D56"/>
  <c r="C56"/>
  <c r="B56"/>
  <c r="H56" s="1"/>
  <c r="E55"/>
  <c r="D55"/>
  <c r="C55"/>
  <c r="B55"/>
  <c r="H55" s="1"/>
  <c r="E54"/>
  <c r="D54"/>
  <c r="C54"/>
  <c r="B54"/>
  <c r="H54" s="1"/>
  <c r="L54" s="1"/>
  <c r="F53"/>
  <c r="E53"/>
  <c r="D53"/>
  <c r="C53"/>
  <c r="B53"/>
  <c r="H53" s="1"/>
  <c r="F52"/>
  <c r="E52"/>
  <c r="D52"/>
  <c r="C52"/>
  <c r="B52"/>
  <c r="H52" s="1"/>
  <c r="F51"/>
  <c r="E51"/>
  <c r="D51"/>
  <c r="C51"/>
  <c r="B51"/>
  <c r="H51" s="1"/>
  <c r="F50"/>
  <c r="E50"/>
  <c r="D50"/>
  <c r="C50"/>
  <c r="B50"/>
  <c r="H50" s="1"/>
  <c r="L50" s="1"/>
  <c r="F49"/>
  <c r="E49"/>
  <c r="D49"/>
  <c r="C49"/>
  <c r="B49"/>
  <c r="H49" s="1"/>
  <c r="F48"/>
  <c r="E48"/>
  <c r="D48"/>
  <c r="C48"/>
  <c r="B48"/>
  <c r="H48" s="1"/>
  <c r="E47"/>
  <c r="D47"/>
  <c r="C47"/>
  <c r="B47"/>
  <c r="H47" s="1"/>
  <c r="J47" s="1"/>
  <c r="E46"/>
  <c r="D46"/>
  <c r="C46"/>
  <c r="B46"/>
  <c r="H46" s="1"/>
  <c r="E45"/>
  <c r="D45"/>
  <c r="C45"/>
  <c r="B45"/>
  <c r="H45" s="1"/>
  <c r="I45" s="1"/>
  <c r="E44"/>
  <c r="D44"/>
  <c r="C44"/>
  <c r="B44"/>
  <c r="H44" s="1"/>
  <c r="I44" s="1"/>
  <c r="E43"/>
  <c r="D43"/>
  <c r="C43"/>
  <c r="B43"/>
  <c r="H43" s="1"/>
  <c r="E42"/>
  <c r="D42"/>
  <c r="C42"/>
  <c r="B42"/>
  <c r="H42"/>
  <c r="K42" s="1"/>
  <c r="E41"/>
  <c r="D41"/>
  <c r="C41"/>
  <c r="B41"/>
  <c r="H41" s="1"/>
  <c r="J41" s="1"/>
  <c r="E40"/>
  <c r="D40"/>
  <c r="C40"/>
  <c r="B40"/>
  <c r="H40" s="1"/>
  <c r="E39"/>
  <c r="D39"/>
  <c r="C39"/>
  <c r="B39"/>
  <c r="H39" s="1"/>
  <c r="E38"/>
  <c r="D38"/>
  <c r="C38"/>
  <c r="B38"/>
  <c r="H38" s="1"/>
  <c r="I38" s="1"/>
  <c r="E37"/>
  <c r="D37"/>
  <c r="C37"/>
  <c r="B37"/>
  <c r="H37" s="1"/>
  <c r="E36"/>
  <c r="D36"/>
  <c r="C36"/>
  <c r="B36"/>
  <c r="H36" s="1"/>
  <c r="E35"/>
  <c r="D35"/>
  <c r="C35"/>
  <c r="B35"/>
  <c r="H35" s="1"/>
  <c r="E34"/>
  <c r="D34"/>
  <c r="C34"/>
  <c r="B34"/>
  <c r="H34" s="1"/>
  <c r="L34" s="1"/>
  <c r="E33"/>
  <c r="D33"/>
  <c r="C33"/>
  <c r="B33"/>
  <c r="H33"/>
  <c r="L33" s="1"/>
  <c r="E32"/>
  <c r="D32"/>
  <c r="C32"/>
  <c r="B32"/>
  <c r="H32" s="1"/>
  <c r="E31"/>
  <c r="D31"/>
  <c r="C31"/>
  <c r="B31"/>
  <c r="H31" s="1"/>
  <c r="I31" s="1"/>
  <c r="E30"/>
  <c r="D30"/>
  <c r="C30"/>
  <c r="B30"/>
  <c r="H30" s="1"/>
  <c r="E29"/>
  <c r="D29"/>
  <c r="C29"/>
  <c r="B29"/>
  <c r="H29" s="1"/>
  <c r="E28"/>
  <c r="D28"/>
  <c r="C28"/>
  <c r="B28"/>
  <c r="H28" s="1"/>
  <c r="K28" s="1"/>
  <c r="E27"/>
  <c r="D27"/>
  <c r="C27"/>
  <c r="B27"/>
  <c r="H27" s="1"/>
  <c r="E26"/>
  <c r="D26"/>
  <c r="C26"/>
  <c r="B26"/>
  <c r="H26" s="1"/>
  <c r="M26" s="1"/>
  <c r="E25"/>
  <c r="D25"/>
  <c r="C25"/>
  <c r="B25"/>
  <c r="E24"/>
  <c r="D24"/>
  <c r="C24"/>
  <c r="B24"/>
  <c r="H24" s="1"/>
  <c r="L24" s="1"/>
  <c r="E23"/>
  <c r="D23"/>
  <c r="C23"/>
  <c r="B23"/>
  <c r="H23" s="1"/>
  <c r="E22"/>
  <c r="D22"/>
  <c r="C22"/>
  <c r="B22"/>
  <c r="H22" s="1"/>
  <c r="K22" s="1"/>
  <c r="E21"/>
  <c r="D21"/>
  <c r="C21"/>
  <c r="B21"/>
  <c r="E20"/>
  <c r="D20"/>
  <c r="C20"/>
  <c r="B20"/>
  <c r="H20" s="1"/>
  <c r="E19"/>
  <c r="D19"/>
  <c r="C19"/>
  <c r="B19"/>
  <c r="H19" s="1"/>
  <c r="E18"/>
  <c r="D18"/>
  <c r="C18"/>
  <c r="B18"/>
  <c r="H18" s="1"/>
  <c r="I18" s="1"/>
  <c r="E17"/>
  <c r="D17"/>
  <c r="C17"/>
  <c r="B17"/>
  <c r="E16"/>
  <c r="D16"/>
  <c r="C16"/>
  <c r="B16"/>
  <c r="E15"/>
  <c r="D15"/>
  <c r="C15"/>
  <c r="B15"/>
  <c r="E14"/>
  <c r="D14"/>
  <c r="C14"/>
  <c r="B14"/>
  <c r="E13"/>
  <c r="D13"/>
  <c r="C13"/>
  <c r="B13"/>
  <c r="H13" s="1"/>
  <c r="K13" s="1"/>
  <c r="E12"/>
  <c r="D12"/>
  <c r="C12"/>
  <c r="B12"/>
  <c r="E11"/>
  <c r="D11"/>
  <c r="C11"/>
  <c r="B11"/>
  <c r="E10"/>
  <c r="D10"/>
  <c r="C10"/>
  <c r="B10"/>
  <c r="H10" s="1"/>
  <c r="E9"/>
  <c r="D9"/>
  <c r="C9"/>
  <c r="B9"/>
  <c r="E8"/>
  <c r="D8"/>
  <c r="C8"/>
  <c r="B8"/>
  <c r="E7"/>
  <c r="D7"/>
  <c r="C7"/>
  <c r="B7"/>
  <c r="E6"/>
  <c r="D6"/>
  <c r="C6"/>
  <c r="B6"/>
  <c r="H6" s="1"/>
  <c r="L6" s="1"/>
  <c r="E5"/>
  <c r="D5"/>
  <c r="C5"/>
  <c r="B5"/>
  <c r="F63" i="13"/>
  <c r="E63"/>
  <c r="D63"/>
  <c r="C63"/>
  <c r="B63"/>
  <c r="H63" s="1"/>
  <c r="K63" s="1"/>
  <c r="F62"/>
  <c r="E62"/>
  <c r="D62"/>
  <c r="C62"/>
  <c r="B62"/>
  <c r="H62" s="1"/>
  <c r="F61"/>
  <c r="E61"/>
  <c r="D61"/>
  <c r="C61"/>
  <c r="B61"/>
  <c r="H61"/>
  <c r="I61" s="1"/>
  <c r="F60"/>
  <c r="E60"/>
  <c r="D60"/>
  <c r="C60"/>
  <c r="B60"/>
  <c r="H60"/>
  <c r="M60" s="1"/>
  <c r="F59"/>
  <c r="E59"/>
  <c r="D59"/>
  <c r="C59"/>
  <c r="B59"/>
  <c r="H59" s="1"/>
  <c r="L59" s="1"/>
  <c r="F58"/>
  <c r="E58"/>
  <c r="D58"/>
  <c r="C58"/>
  <c r="B58"/>
  <c r="H58" s="1"/>
  <c r="L58" s="1"/>
  <c r="E57"/>
  <c r="D57"/>
  <c r="C57"/>
  <c r="B57"/>
  <c r="H57" s="1"/>
  <c r="F56"/>
  <c r="E56"/>
  <c r="D56"/>
  <c r="C56"/>
  <c r="B56"/>
  <c r="H56" s="1"/>
  <c r="F55"/>
  <c r="E55"/>
  <c r="D55"/>
  <c r="C55"/>
  <c r="B55"/>
  <c r="H55" s="1"/>
  <c r="M55" s="1"/>
  <c r="F54"/>
  <c r="E54"/>
  <c r="D54"/>
  <c r="C54"/>
  <c r="B54"/>
  <c r="H54" s="1"/>
  <c r="F53"/>
  <c r="E53"/>
  <c r="D53"/>
  <c r="C53"/>
  <c r="B53"/>
  <c r="H53" s="1"/>
  <c r="F52"/>
  <c r="E52"/>
  <c r="D52"/>
  <c r="C52"/>
  <c r="B52"/>
  <c r="H52" s="1"/>
  <c r="M52" s="1"/>
  <c r="F51"/>
  <c r="E51"/>
  <c r="D51"/>
  <c r="C51"/>
  <c r="B51"/>
  <c r="H51" s="1"/>
  <c r="I51" s="1"/>
  <c r="F50"/>
  <c r="E50"/>
  <c r="D50"/>
  <c r="C50"/>
  <c r="B50"/>
  <c r="H50" s="1"/>
  <c r="K50" s="1"/>
  <c r="E49"/>
  <c r="D49"/>
  <c r="C49"/>
  <c r="B49"/>
  <c r="H49" s="1"/>
  <c r="F48"/>
  <c r="E48"/>
  <c r="D48"/>
  <c r="C48"/>
  <c r="B48"/>
  <c r="H48" s="1"/>
  <c r="K48" s="1"/>
  <c r="E47"/>
  <c r="D47"/>
  <c r="C47"/>
  <c r="B47"/>
  <c r="H47" s="1"/>
  <c r="M47" s="1"/>
  <c r="F46"/>
  <c r="E46"/>
  <c r="D46"/>
  <c r="C46"/>
  <c r="B46"/>
  <c r="H46" s="1"/>
  <c r="E45"/>
  <c r="D45"/>
  <c r="C45"/>
  <c r="B45"/>
  <c r="H45" s="1"/>
  <c r="M45" s="1"/>
  <c r="E44"/>
  <c r="D44"/>
  <c r="C44"/>
  <c r="B44"/>
  <c r="H44" s="1"/>
  <c r="M44" s="1"/>
  <c r="E43"/>
  <c r="D43"/>
  <c r="C43"/>
  <c r="B43"/>
  <c r="H43"/>
  <c r="I43" s="1"/>
  <c r="E42"/>
  <c r="D42"/>
  <c r="C42"/>
  <c r="B42"/>
  <c r="H42" s="1"/>
  <c r="J42" s="1"/>
  <c r="E41"/>
  <c r="D41"/>
  <c r="C41"/>
  <c r="B41"/>
  <c r="H41" s="1"/>
  <c r="J41" s="1"/>
  <c r="E40"/>
  <c r="D40"/>
  <c r="C40"/>
  <c r="B40"/>
  <c r="H40" s="1"/>
  <c r="E39"/>
  <c r="D39"/>
  <c r="C39"/>
  <c r="B39"/>
  <c r="H39" s="1"/>
  <c r="M39" s="1"/>
  <c r="E38"/>
  <c r="D38"/>
  <c r="C38"/>
  <c r="B38"/>
  <c r="H38" s="1"/>
  <c r="E37"/>
  <c r="D37"/>
  <c r="C37"/>
  <c r="B37"/>
  <c r="H37" s="1"/>
  <c r="M37" s="1"/>
  <c r="E36"/>
  <c r="D36"/>
  <c r="C36"/>
  <c r="B36"/>
  <c r="H36" s="1"/>
  <c r="J36" s="1"/>
  <c r="E35"/>
  <c r="D35"/>
  <c r="C35"/>
  <c r="B35"/>
  <c r="H35" s="1"/>
  <c r="I35" s="1"/>
  <c r="E34"/>
  <c r="D34"/>
  <c r="C34"/>
  <c r="B34"/>
  <c r="H34" s="1"/>
  <c r="K34" s="1"/>
  <c r="E33"/>
  <c r="D33"/>
  <c r="C33"/>
  <c r="B33"/>
  <c r="H33" s="1"/>
  <c r="E32"/>
  <c r="D32"/>
  <c r="C32"/>
  <c r="B32"/>
  <c r="H32" s="1"/>
  <c r="E31"/>
  <c r="D31"/>
  <c r="C31"/>
  <c r="B31"/>
  <c r="H31" s="1"/>
  <c r="J31" s="1"/>
  <c r="E30"/>
  <c r="D30"/>
  <c r="C30"/>
  <c r="B30"/>
  <c r="H30" s="1"/>
  <c r="E29"/>
  <c r="D29"/>
  <c r="C29"/>
  <c r="B29"/>
  <c r="H29" s="1"/>
  <c r="E28"/>
  <c r="D28"/>
  <c r="C28"/>
  <c r="B28"/>
  <c r="H28" s="1"/>
  <c r="L28" s="1"/>
  <c r="E27"/>
  <c r="D27"/>
  <c r="C27"/>
  <c r="B27"/>
  <c r="H27" s="1"/>
  <c r="E26"/>
  <c r="D26"/>
  <c r="C26"/>
  <c r="B26"/>
  <c r="H26" s="1"/>
  <c r="L26" s="1"/>
  <c r="E25"/>
  <c r="D25"/>
  <c r="C25"/>
  <c r="B25"/>
  <c r="H25" s="1"/>
  <c r="E24"/>
  <c r="D24"/>
  <c r="C24"/>
  <c r="B24"/>
  <c r="H24" s="1"/>
  <c r="J24" s="1"/>
  <c r="E23"/>
  <c r="D23"/>
  <c r="C23"/>
  <c r="B23"/>
  <c r="H23" s="1"/>
  <c r="E22"/>
  <c r="D22"/>
  <c r="C22"/>
  <c r="B22"/>
  <c r="H22" s="1"/>
  <c r="E21"/>
  <c r="D21"/>
  <c r="C21"/>
  <c r="B21"/>
  <c r="E20"/>
  <c r="D20"/>
  <c r="C20"/>
  <c r="B20"/>
  <c r="H20" s="1"/>
  <c r="E19"/>
  <c r="D19"/>
  <c r="C19"/>
  <c r="B19"/>
  <c r="H19" s="1"/>
  <c r="E18"/>
  <c r="D18"/>
  <c r="C18"/>
  <c r="B18"/>
  <c r="E17"/>
  <c r="D17"/>
  <c r="C17"/>
  <c r="B17"/>
  <c r="H17" s="1"/>
  <c r="J17" s="1"/>
  <c r="E16"/>
  <c r="D16"/>
  <c r="C16"/>
  <c r="B16"/>
  <c r="H16" s="1"/>
  <c r="I16" s="1"/>
  <c r="E15"/>
  <c r="D15"/>
  <c r="C15"/>
  <c r="B15"/>
  <c r="H15" s="1"/>
  <c r="L15" s="1"/>
  <c r="E14"/>
  <c r="D14"/>
  <c r="C14"/>
  <c r="B14"/>
  <c r="H14" s="1"/>
  <c r="K14" s="1"/>
  <c r="E13"/>
  <c r="D13"/>
  <c r="C13"/>
  <c r="B13"/>
  <c r="H13" s="1"/>
  <c r="E12"/>
  <c r="D12"/>
  <c r="C12"/>
  <c r="B12"/>
  <c r="H12" s="1"/>
  <c r="L12" s="1"/>
  <c r="E11"/>
  <c r="D11"/>
  <c r="C11"/>
  <c r="B11"/>
  <c r="H11" s="1"/>
  <c r="E10"/>
  <c r="D10"/>
  <c r="C10"/>
  <c r="B10"/>
  <c r="H10" s="1"/>
  <c r="L10" s="1"/>
  <c r="E9"/>
  <c r="D9"/>
  <c r="C9"/>
  <c r="B9"/>
  <c r="H9" s="1"/>
  <c r="E8"/>
  <c r="D8"/>
  <c r="C8"/>
  <c r="B8"/>
  <c r="H8" s="1"/>
  <c r="E7"/>
  <c r="D7"/>
  <c r="C7"/>
  <c r="B7"/>
  <c r="H7" s="1"/>
  <c r="E6"/>
  <c r="D6"/>
  <c r="C6"/>
  <c r="B6"/>
  <c r="H6" s="1"/>
  <c r="E5"/>
  <c r="D5"/>
  <c r="C5"/>
  <c r="B5"/>
  <c r="H5" s="1"/>
  <c r="J5" s="1"/>
  <c r="F63" i="12"/>
  <c r="E63"/>
  <c r="D63"/>
  <c r="C63"/>
  <c r="B63"/>
  <c r="H63"/>
  <c r="M63" s="1"/>
  <c r="F62"/>
  <c r="E62"/>
  <c r="D62"/>
  <c r="C62"/>
  <c r="B62"/>
  <c r="H62"/>
  <c r="M62" s="1"/>
  <c r="F61"/>
  <c r="E61"/>
  <c r="D61"/>
  <c r="C61"/>
  <c r="B61"/>
  <c r="H61" s="1"/>
  <c r="L61" s="1"/>
  <c r="F60"/>
  <c r="E60"/>
  <c r="D60"/>
  <c r="C60"/>
  <c r="B60"/>
  <c r="H60"/>
  <c r="I60" s="1"/>
  <c r="F59"/>
  <c r="E59"/>
  <c r="D59"/>
  <c r="C59"/>
  <c r="B59"/>
  <c r="H59"/>
  <c r="K59" s="1"/>
  <c r="F58"/>
  <c r="E58"/>
  <c r="D58"/>
  <c r="C58"/>
  <c r="B58"/>
  <c r="H58" s="1"/>
  <c r="J58" s="1"/>
  <c r="E57"/>
  <c r="D57"/>
  <c r="C57"/>
  <c r="B57"/>
  <c r="H57" s="1"/>
  <c r="K57" s="1"/>
  <c r="F56"/>
  <c r="E56"/>
  <c r="D56"/>
  <c r="C56"/>
  <c r="B56"/>
  <c r="H56" s="1"/>
  <c r="I56" s="1"/>
  <c r="E55"/>
  <c r="D55"/>
  <c r="C55"/>
  <c r="B55"/>
  <c r="H55" s="1"/>
  <c r="F54"/>
  <c r="E54"/>
  <c r="D54"/>
  <c r="C54"/>
  <c r="B54"/>
  <c r="H54" s="1"/>
  <c r="K54" s="1"/>
  <c r="F53"/>
  <c r="E53"/>
  <c r="D53"/>
  <c r="C53"/>
  <c r="B53"/>
  <c r="H53" s="1"/>
  <c r="F52"/>
  <c r="E52"/>
  <c r="D52"/>
  <c r="C52"/>
  <c r="B52"/>
  <c r="H52" s="1"/>
  <c r="F51"/>
  <c r="E51"/>
  <c r="D51"/>
  <c r="C51"/>
  <c r="B51"/>
  <c r="H51" s="1"/>
  <c r="M51" s="1"/>
  <c r="F50"/>
  <c r="E50"/>
  <c r="D50"/>
  <c r="C50"/>
  <c r="B50"/>
  <c r="H50" s="1"/>
  <c r="E49"/>
  <c r="D49"/>
  <c r="C49"/>
  <c r="B49"/>
  <c r="H49"/>
  <c r="K49" s="1"/>
  <c r="F48"/>
  <c r="E48"/>
  <c r="D48"/>
  <c r="C48"/>
  <c r="B48"/>
  <c r="H48" s="1"/>
  <c r="E47"/>
  <c r="D47"/>
  <c r="C47"/>
  <c r="B47"/>
  <c r="H47" s="1"/>
  <c r="F46"/>
  <c r="E46"/>
  <c r="D46"/>
  <c r="C46"/>
  <c r="B46"/>
  <c r="H46" s="1"/>
  <c r="I46" s="1"/>
  <c r="E45"/>
  <c r="D45"/>
  <c r="C45"/>
  <c r="B45"/>
  <c r="H45" s="1"/>
  <c r="E44"/>
  <c r="D44"/>
  <c r="C44"/>
  <c r="B44"/>
  <c r="H44" s="1"/>
  <c r="J44" s="1"/>
  <c r="E43"/>
  <c r="D43"/>
  <c r="C43"/>
  <c r="B43"/>
  <c r="H43" s="1"/>
  <c r="L43" s="1"/>
  <c r="E42"/>
  <c r="D42"/>
  <c r="C42"/>
  <c r="B42"/>
  <c r="H42" s="1"/>
  <c r="K42" s="1"/>
  <c r="E41"/>
  <c r="D41"/>
  <c r="C41"/>
  <c r="B41"/>
  <c r="H41" s="1"/>
  <c r="E40"/>
  <c r="D40"/>
  <c r="C40"/>
  <c r="B40"/>
  <c r="H40" s="1"/>
  <c r="L40" s="1"/>
  <c r="E39"/>
  <c r="D39"/>
  <c r="C39"/>
  <c r="B39"/>
  <c r="H39" s="1"/>
  <c r="E38"/>
  <c r="D38"/>
  <c r="C38"/>
  <c r="B38"/>
  <c r="H38" s="1"/>
  <c r="L38" s="1"/>
  <c r="E37"/>
  <c r="D37"/>
  <c r="C37"/>
  <c r="B37"/>
  <c r="H37" s="1"/>
  <c r="E36"/>
  <c r="D36"/>
  <c r="C36"/>
  <c r="B36"/>
  <c r="H36" s="1"/>
  <c r="E35"/>
  <c r="D35"/>
  <c r="C35"/>
  <c r="B35"/>
  <c r="H35" s="1"/>
  <c r="K35" s="1"/>
  <c r="E34"/>
  <c r="D34"/>
  <c r="C34"/>
  <c r="B34"/>
  <c r="H34" s="1"/>
  <c r="I34" s="1"/>
  <c r="E33"/>
  <c r="D33"/>
  <c r="C33"/>
  <c r="B33"/>
  <c r="H33" s="1"/>
  <c r="E32"/>
  <c r="D32"/>
  <c r="C32"/>
  <c r="B32"/>
  <c r="H32" s="1"/>
  <c r="E31"/>
  <c r="D31"/>
  <c r="C31"/>
  <c r="B31"/>
  <c r="H31" s="1"/>
  <c r="E30"/>
  <c r="D30"/>
  <c r="C30"/>
  <c r="B30"/>
  <c r="H30" s="1"/>
  <c r="E29"/>
  <c r="D29"/>
  <c r="C29"/>
  <c r="B29"/>
  <c r="H29" s="1"/>
  <c r="L29" s="1"/>
  <c r="E28"/>
  <c r="D28"/>
  <c r="C28"/>
  <c r="B28"/>
  <c r="H28" s="1"/>
  <c r="E27"/>
  <c r="D27"/>
  <c r="C27"/>
  <c r="B27"/>
  <c r="H27" s="1"/>
  <c r="J27" s="1"/>
  <c r="E26"/>
  <c r="D26"/>
  <c r="C26"/>
  <c r="B26"/>
  <c r="H26"/>
  <c r="L26" s="1"/>
  <c r="E25"/>
  <c r="D25"/>
  <c r="C25"/>
  <c r="B25"/>
  <c r="H25" s="1"/>
  <c r="E24"/>
  <c r="D24"/>
  <c r="C24"/>
  <c r="B24"/>
  <c r="H24" s="1"/>
  <c r="E23"/>
  <c r="D23"/>
  <c r="C23"/>
  <c r="B23"/>
  <c r="H23" s="1"/>
  <c r="E22"/>
  <c r="D22"/>
  <c r="C22"/>
  <c r="B22"/>
  <c r="H22" s="1"/>
  <c r="E21"/>
  <c r="D21"/>
  <c r="C21"/>
  <c r="B21"/>
  <c r="H21" s="1"/>
  <c r="E20"/>
  <c r="D20"/>
  <c r="C20"/>
  <c r="B20"/>
  <c r="H20" s="1"/>
  <c r="E19"/>
  <c r="D19"/>
  <c r="C19"/>
  <c r="B19"/>
  <c r="H19" s="1"/>
  <c r="I19" s="1"/>
  <c r="E18"/>
  <c r="D18"/>
  <c r="C18"/>
  <c r="B18"/>
  <c r="E17"/>
  <c r="D17"/>
  <c r="C17"/>
  <c r="B17"/>
  <c r="H17" s="1"/>
  <c r="J17" s="1"/>
  <c r="E16"/>
  <c r="D16"/>
  <c r="C16"/>
  <c r="B16"/>
  <c r="E15"/>
  <c r="D15"/>
  <c r="C15"/>
  <c r="B15"/>
  <c r="H15" s="1"/>
  <c r="E14"/>
  <c r="D14"/>
  <c r="C14"/>
  <c r="B14"/>
  <c r="H14" s="1"/>
  <c r="E13"/>
  <c r="D13"/>
  <c r="C13"/>
  <c r="B13"/>
  <c r="H13" s="1"/>
  <c r="K13" s="1"/>
  <c r="E12"/>
  <c r="D12"/>
  <c r="C12"/>
  <c r="B12"/>
  <c r="E11"/>
  <c r="D11"/>
  <c r="C11"/>
  <c r="B11"/>
  <c r="H11" s="1"/>
  <c r="K11" s="1"/>
  <c r="E10"/>
  <c r="D10"/>
  <c r="C10"/>
  <c r="B10"/>
  <c r="E9"/>
  <c r="D9"/>
  <c r="C9"/>
  <c r="B9"/>
  <c r="H9" s="1"/>
  <c r="K9" s="1"/>
  <c r="E8"/>
  <c r="D8"/>
  <c r="C8"/>
  <c r="B8"/>
  <c r="H8"/>
  <c r="I8" s="1"/>
  <c r="E5"/>
  <c r="D5"/>
  <c r="C5"/>
  <c r="B5"/>
  <c r="H61" i="15"/>
  <c r="J61" s="1"/>
  <c r="F63" i="11"/>
  <c r="E63"/>
  <c r="D63"/>
  <c r="C63"/>
  <c r="B63"/>
  <c r="H63"/>
  <c r="J63" s="1"/>
  <c r="F62"/>
  <c r="E62"/>
  <c r="D62"/>
  <c r="C62"/>
  <c r="B62"/>
  <c r="H62" s="1"/>
  <c r="K62" s="1"/>
  <c r="F61"/>
  <c r="E61"/>
  <c r="D61"/>
  <c r="C61"/>
  <c r="B61"/>
  <c r="H61"/>
  <c r="K61" s="1"/>
  <c r="F60"/>
  <c r="E60"/>
  <c r="D60"/>
  <c r="C60"/>
  <c r="B60"/>
  <c r="H60"/>
  <c r="I60" s="1"/>
  <c r="F59"/>
  <c r="E59"/>
  <c r="D59"/>
  <c r="C59"/>
  <c r="B59"/>
  <c r="H59"/>
  <c r="I59" s="1"/>
  <c r="F58"/>
  <c r="E58"/>
  <c r="D58"/>
  <c r="C58"/>
  <c r="B58"/>
  <c r="H58" s="1"/>
  <c r="E57"/>
  <c r="D57"/>
  <c r="C57"/>
  <c r="B57"/>
  <c r="H57" s="1"/>
  <c r="F56"/>
  <c r="E56"/>
  <c r="D56"/>
  <c r="C56"/>
  <c r="B56"/>
  <c r="H56" s="1"/>
  <c r="E55"/>
  <c r="D55"/>
  <c r="C55"/>
  <c r="B55"/>
  <c r="H55" s="1"/>
  <c r="F54"/>
  <c r="E54"/>
  <c r="D54"/>
  <c r="C54"/>
  <c r="B54"/>
  <c r="H54" s="1"/>
  <c r="K54" s="1"/>
  <c r="F53"/>
  <c r="E53"/>
  <c r="D53"/>
  <c r="C53"/>
  <c r="B53"/>
  <c r="H53" s="1"/>
  <c r="I53" s="1"/>
  <c r="F52"/>
  <c r="E52"/>
  <c r="D52"/>
  <c r="C52"/>
  <c r="B52"/>
  <c r="H52"/>
  <c r="M52" s="1"/>
  <c r="F51"/>
  <c r="E51"/>
  <c r="D51"/>
  <c r="C51"/>
  <c r="B51"/>
  <c r="H51" s="1"/>
  <c r="M51" s="1"/>
  <c r="F50"/>
  <c r="E50"/>
  <c r="D50"/>
  <c r="C50"/>
  <c r="B50"/>
  <c r="H50" s="1"/>
  <c r="K50" s="1"/>
  <c r="E49"/>
  <c r="D49"/>
  <c r="C49"/>
  <c r="B49"/>
  <c r="H49"/>
  <c r="J49" s="1"/>
  <c r="F48"/>
  <c r="E48"/>
  <c r="D48"/>
  <c r="C48"/>
  <c r="B48"/>
  <c r="H48" s="1"/>
  <c r="F47"/>
  <c r="E47"/>
  <c r="D47"/>
  <c r="C47"/>
  <c r="B47"/>
  <c r="H47" s="1"/>
  <c r="F46"/>
  <c r="E46"/>
  <c r="D46"/>
  <c r="C46"/>
  <c r="B46"/>
  <c r="H46" s="1"/>
  <c r="M46" s="1"/>
  <c r="E45"/>
  <c r="D45"/>
  <c r="C45"/>
  <c r="B45"/>
  <c r="H45" s="1"/>
  <c r="M45" s="1"/>
  <c r="E44"/>
  <c r="D44"/>
  <c r="C44"/>
  <c r="B44"/>
  <c r="H44" s="1"/>
  <c r="L44" s="1"/>
  <c r="E43"/>
  <c r="D43"/>
  <c r="C43"/>
  <c r="B43"/>
  <c r="H43" s="1"/>
  <c r="E42"/>
  <c r="D42"/>
  <c r="C42"/>
  <c r="B42"/>
  <c r="H42" s="1"/>
  <c r="J42" s="1"/>
  <c r="E41"/>
  <c r="D41"/>
  <c r="C41"/>
  <c r="B41"/>
  <c r="H41" s="1"/>
  <c r="I41" s="1"/>
  <c r="E40"/>
  <c r="D40"/>
  <c r="C40"/>
  <c r="B40"/>
  <c r="H40" s="1"/>
  <c r="M40" s="1"/>
  <c r="E39"/>
  <c r="D39"/>
  <c r="C39"/>
  <c r="B39"/>
  <c r="H39" s="1"/>
  <c r="E38"/>
  <c r="D38"/>
  <c r="C38"/>
  <c r="B38"/>
  <c r="H38" s="1"/>
  <c r="K38" s="1"/>
  <c r="E37"/>
  <c r="D37"/>
  <c r="C37"/>
  <c r="B37"/>
  <c r="H37"/>
  <c r="M37" s="1"/>
  <c r="E36"/>
  <c r="D36"/>
  <c r="C36"/>
  <c r="B36"/>
  <c r="H36" s="1"/>
  <c r="E35"/>
  <c r="D35"/>
  <c r="C35"/>
  <c r="B35"/>
  <c r="H35" s="1"/>
  <c r="E34"/>
  <c r="D34"/>
  <c r="C34"/>
  <c r="B34"/>
  <c r="H34" s="1"/>
  <c r="K34" s="1"/>
  <c r="E33"/>
  <c r="D33"/>
  <c r="C33"/>
  <c r="B33"/>
  <c r="H33" s="1"/>
  <c r="E32"/>
  <c r="D32"/>
  <c r="C32"/>
  <c r="B32"/>
  <c r="H32" s="1"/>
  <c r="E31"/>
  <c r="D31"/>
  <c r="C31"/>
  <c r="B31"/>
  <c r="H31" s="1"/>
  <c r="L31" s="1"/>
  <c r="E30"/>
  <c r="D30"/>
  <c r="C30"/>
  <c r="B30"/>
  <c r="H30" s="1"/>
  <c r="L30" s="1"/>
  <c r="E29"/>
  <c r="D29"/>
  <c r="C29"/>
  <c r="B29"/>
  <c r="H29"/>
  <c r="I29" s="1"/>
  <c r="E28"/>
  <c r="D28"/>
  <c r="C28"/>
  <c r="B28"/>
  <c r="H28" s="1"/>
  <c r="E27"/>
  <c r="D27"/>
  <c r="C27"/>
  <c r="B27"/>
  <c r="H27" s="1"/>
  <c r="E26"/>
  <c r="D26"/>
  <c r="C26"/>
  <c r="B26"/>
  <c r="H26" s="1"/>
  <c r="I26" s="1"/>
  <c r="E25"/>
  <c r="D25"/>
  <c r="C25"/>
  <c r="B25"/>
  <c r="H25" s="1"/>
  <c r="E24"/>
  <c r="D24"/>
  <c r="C24"/>
  <c r="B24"/>
  <c r="H24" s="1"/>
  <c r="E23"/>
  <c r="D23"/>
  <c r="C23"/>
  <c r="B23"/>
  <c r="H23" s="1"/>
  <c r="I23" s="1"/>
  <c r="E22"/>
  <c r="D22"/>
  <c r="C22"/>
  <c r="B22"/>
  <c r="H22" s="1"/>
  <c r="E21"/>
  <c r="D21"/>
  <c r="C21"/>
  <c r="B21"/>
  <c r="H21" s="1"/>
  <c r="E20"/>
  <c r="D20"/>
  <c r="C20"/>
  <c r="B20"/>
  <c r="H20" s="1"/>
  <c r="E19"/>
  <c r="D19"/>
  <c r="C19"/>
  <c r="B19"/>
  <c r="H19" s="1"/>
  <c r="E18"/>
  <c r="D18"/>
  <c r="C18"/>
  <c r="B18"/>
  <c r="H18"/>
  <c r="K18" s="1"/>
  <c r="E17"/>
  <c r="D17"/>
  <c r="C17"/>
  <c r="B17"/>
  <c r="H17" s="1"/>
  <c r="L17" s="1"/>
  <c r="E16"/>
  <c r="D16"/>
  <c r="C16"/>
  <c r="B16"/>
  <c r="H16" s="1"/>
  <c r="E15"/>
  <c r="D15"/>
  <c r="C15"/>
  <c r="B15"/>
  <c r="H15" s="1"/>
  <c r="I15" s="1"/>
  <c r="E14"/>
  <c r="D14"/>
  <c r="C14"/>
  <c r="B14"/>
  <c r="H14" s="1"/>
  <c r="I14" s="1"/>
  <c r="E13"/>
  <c r="D13"/>
  <c r="C13"/>
  <c r="B13"/>
  <c r="H13" s="1"/>
  <c r="K13" s="1"/>
  <c r="E12"/>
  <c r="D12"/>
  <c r="C12"/>
  <c r="B12"/>
  <c r="H12" s="1"/>
  <c r="E11"/>
  <c r="D11"/>
  <c r="C11"/>
  <c r="B11"/>
  <c r="H11" s="1"/>
  <c r="E10"/>
  <c r="D10"/>
  <c r="C10"/>
  <c r="B10"/>
  <c r="H10" s="1"/>
  <c r="E9"/>
  <c r="D9"/>
  <c r="C9"/>
  <c r="B9"/>
  <c r="H9" s="1"/>
  <c r="E8"/>
  <c r="D8"/>
  <c r="C8"/>
  <c r="B8"/>
  <c r="E7"/>
  <c r="D7"/>
  <c r="C7"/>
  <c r="B7"/>
  <c r="H7" s="1"/>
  <c r="L7" s="1"/>
  <c r="E6"/>
  <c r="D6"/>
  <c r="C6"/>
  <c r="B6"/>
  <c r="H6" s="1"/>
  <c r="I6" s="1"/>
  <c r="E5"/>
  <c r="D5"/>
  <c r="C5"/>
  <c r="B5"/>
  <c r="F21"/>
  <c r="F29"/>
  <c r="F33" i="19"/>
  <c r="F6" i="17"/>
  <c r="F21" i="18"/>
  <c r="F36" i="19"/>
  <c r="F38" i="14"/>
  <c r="F40" i="15"/>
  <c r="F42" i="14"/>
  <c r="F43" i="11"/>
  <c r="F44" i="12"/>
  <c r="F45" i="11"/>
  <c r="F45" i="12"/>
  <c r="F45" i="15"/>
  <c r="F45" i="14"/>
  <c r="F45" i="13"/>
  <c r="F47"/>
  <c r="F47" i="18"/>
  <c r="F55" i="12"/>
  <c r="F55" i="14"/>
  <c r="F55" i="17"/>
  <c r="F55" i="19"/>
  <c r="F47" i="12"/>
  <c r="F47" i="14"/>
  <c r="F55" i="15"/>
  <c r="F47" i="17"/>
  <c r="F57" i="14"/>
  <c r="F19" i="18"/>
  <c r="F49" i="11"/>
  <c r="F57"/>
  <c r="F49" i="12"/>
  <c r="F57"/>
  <c r="F49" i="15"/>
  <c r="F49" i="17"/>
  <c r="F57" i="15"/>
  <c r="F57" i="17"/>
  <c r="F49" i="13"/>
  <c r="F57"/>
  <c r="F46" i="14"/>
  <c r="F54"/>
  <c r="F46" i="17"/>
  <c r="F54"/>
  <c r="F46" i="18"/>
  <c r="F18" i="17"/>
  <c r="F54" i="18"/>
  <c r="F46" i="15"/>
  <c r="F54"/>
  <c r="F17" i="12"/>
  <c r="F9" i="11"/>
  <c r="F8" i="13"/>
  <c r="F16" i="18"/>
  <c r="F19" i="14"/>
  <c r="F14" i="15"/>
  <c r="F14" i="19"/>
  <c r="F29" i="13"/>
  <c r="F26" i="11"/>
  <c r="F33" i="13"/>
  <c r="F16" i="12"/>
  <c r="F21" i="13"/>
  <c r="F18" i="19"/>
  <c r="F42" i="13"/>
  <c r="F21" i="12"/>
  <c r="F21" i="15"/>
  <c r="F21" i="14"/>
  <c r="F19" i="17"/>
  <c r="F18" i="12"/>
  <c r="F21" i="17"/>
  <c r="F21" i="19"/>
  <c r="F18" i="13"/>
  <c r="F18" i="15"/>
  <c r="F14" i="11"/>
  <c r="F9" i="13"/>
  <c r="F14" i="14"/>
  <c r="F18" i="11"/>
  <c r="F18" i="18"/>
  <c r="F14" i="12"/>
  <c r="F33" i="17"/>
  <c r="H7" i="12"/>
  <c r="F33" i="18"/>
  <c r="F13"/>
  <c r="F38" i="13"/>
  <c r="F14"/>
  <c r="F40" i="14"/>
  <c r="F18"/>
  <c r="F40" i="13"/>
  <c r="F13" i="12"/>
  <c r="H21" i="13"/>
  <c r="K21" s="1"/>
  <c r="H7" i="14"/>
  <c r="L7" s="1"/>
  <c r="H9"/>
  <c r="I9" s="1"/>
  <c r="H11"/>
  <c r="K11" s="1"/>
  <c r="H17"/>
  <c r="L17" s="1"/>
  <c r="H21"/>
  <c r="J21" s="1"/>
  <c r="H25"/>
  <c r="K25" s="1"/>
  <c r="H7" i="15"/>
  <c r="J7" s="1"/>
  <c r="H9"/>
  <c r="I9" s="1"/>
  <c r="H11"/>
  <c r="J11" s="1"/>
  <c r="H13"/>
  <c r="I13" s="1"/>
  <c r="H15"/>
  <c r="K15" s="1"/>
  <c r="H17"/>
  <c r="L17" s="1"/>
  <c r="H19"/>
  <c r="I19" s="1"/>
  <c r="H21"/>
  <c r="K21" s="1"/>
  <c r="H23"/>
  <c r="L23" s="1"/>
  <c r="H25"/>
  <c r="I25" s="1"/>
  <c r="H27"/>
  <c r="I27" s="1"/>
  <c r="H5" i="17"/>
  <c r="I5" s="1"/>
  <c r="H7"/>
  <c r="H9"/>
  <c r="J9" s="1"/>
  <c r="H11"/>
  <c r="J11" s="1"/>
  <c r="H13"/>
  <c r="H15"/>
  <c r="M15" s="1"/>
  <c r="H17"/>
  <c r="J17" s="1"/>
  <c r="H19"/>
  <c r="L19" s="1"/>
  <c r="H21"/>
  <c r="K21" s="1"/>
  <c r="H23"/>
  <c r="L23" s="1"/>
  <c r="H25"/>
  <c r="J25" s="1"/>
  <c r="H26" i="19"/>
  <c r="J26" s="1"/>
  <c r="F26" i="14"/>
  <c r="H10" i="12"/>
  <c r="J10" s="1"/>
  <c r="H5"/>
  <c r="M5" s="1"/>
  <c r="H18" i="19"/>
  <c r="I18" s="1"/>
  <c r="H16" i="12"/>
  <c r="J16" s="1"/>
  <c r="H18" i="13"/>
  <c r="K18" s="1"/>
  <c r="H8" i="14"/>
  <c r="L8" s="1"/>
  <c r="H12"/>
  <c r="L12" s="1"/>
  <c r="H14"/>
  <c r="I14" s="1"/>
  <c r="H6" i="15"/>
  <c r="L6" s="1"/>
  <c r="H8"/>
  <c r="K8" s="1"/>
  <c r="H12"/>
  <c r="M12" s="1"/>
  <c r="H14"/>
  <c r="M14" s="1"/>
  <c r="H18"/>
  <c r="M18" s="1"/>
  <c r="H20"/>
  <c r="K20" s="1"/>
  <c r="H24"/>
  <c r="K24" s="1"/>
  <c r="H28"/>
  <c r="K28" s="1"/>
  <c r="H6" i="17"/>
  <c r="L6" s="1"/>
  <c r="H8"/>
  <c r="J8" s="1"/>
  <c r="H10"/>
  <c r="L10" s="1"/>
  <c r="H22"/>
  <c r="K22" s="1"/>
  <c r="H24"/>
  <c r="J24" s="1"/>
  <c r="H26"/>
  <c r="M26" s="1"/>
  <c r="H28" i="19"/>
  <c r="L28" s="1"/>
  <c r="H18" i="12"/>
  <c r="K18" s="1"/>
  <c r="F12" i="15"/>
  <c r="F16" i="17"/>
  <c r="H12" i="12"/>
  <c r="H27" i="17"/>
  <c r="M27" s="1"/>
  <c r="F42" i="15"/>
  <c r="F6" i="12"/>
  <c r="F29" i="15"/>
  <c r="H23" i="18"/>
  <c r="L23" s="1"/>
  <c r="F12" i="11"/>
  <c r="F16" i="13"/>
  <c r="F26" i="15"/>
  <c r="F19" i="11"/>
  <c r="F26" i="12"/>
  <c r="F12" i="13"/>
  <c r="F16" i="15"/>
  <c r="F16" i="19"/>
  <c r="F26" i="18"/>
  <c r="F33" i="11"/>
  <c r="F19" i="15"/>
  <c r="F29" i="14"/>
  <c r="F40" i="19"/>
  <c r="F33" i="15"/>
  <c r="F38"/>
  <c r="F19" i="13"/>
  <c r="F13" i="15"/>
  <c r="F29" i="12"/>
  <c r="F19" i="19"/>
  <c r="F33" i="12"/>
  <c r="F13" i="13"/>
  <c r="F36" i="12"/>
  <c r="F6" i="19"/>
  <c r="F8" i="15"/>
  <c r="F6" i="11"/>
  <c r="F33" i="14"/>
  <c r="F40" i="11"/>
  <c r="F8" i="12"/>
  <c r="F6" i="15"/>
  <c r="F36"/>
  <c r="F29" i="19"/>
  <c r="F27" i="13"/>
  <c r="F13" i="17"/>
  <c r="F8" i="11"/>
  <c r="F42"/>
  <c r="F40" i="12"/>
  <c r="F6" i="14"/>
  <c r="K60" i="15"/>
  <c r="F12" i="12"/>
  <c r="F7" i="15"/>
  <c r="F49" i="18"/>
  <c r="F57"/>
  <c r="F12" i="19"/>
  <c r="F7" i="11"/>
  <c r="F8" i="17"/>
  <c r="F8" i="14"/>
  <c r="F8" i="18"/>
  <c r="F12" i="14"/>
  <c r="F17" i="15"/>
  <c r="F12" i="17"/>
  <c r="F5" i="11"/>
  <c r="F9" i="15"/>
  <c r="F6" i="13"/>
  <c r="F13" i="14"/>
  <c r="F36" i="13"/>
  <c r="F11" i="17"/>
  <c r="F9" i="19"/>
  <c r="F22" i="12"/>
  <c r="F9" i="17"/>
  <c r="F9" i="12"/>
  <c r="F11" i="13"/>
  <c r="F7"/>
  <c r="F11" i="19"/>
  <c r="F11" i="12"/>
  <c r="F7" i="14"/>
  <c r="F7" i="18"/>
  <c r="F11" i="11"/>
  <c r="F13"/>
  <c r="F11" i="14"/>
  <c r="F7" i="12"/>
  <c r="F27" i="17"/>
  <c r="F5" i="19"/>
  <c r="F5" i="14"/>
  <c r="F5" i="12"/>
  <c r="F11" i="18"/>
  <c r="F11" i="15"/>
  <c r="F5" i="13"/>
  <c r="F26"/>
  <c r="F26" i="19"/>
  <c r="L58" i="14"/>
  <c r="F25" i="17"/>
  <c r="F23" i="18"/>
  <c r="F23" i="14"/>
  <c r="F15"/>
  <c r="F16"/>
  <c r="F16" i="11"/>
  <c r="F44"/>
  <c r="F13" i="19"/>
  <c r="F8"/>
  <c r="F10" i="18"/>
  <c r="F27" i="11"/>
  <c r="F10" i="17"/>
  <c r="F43" i="12"/>
  <c r="F27" i="14"/>
  <c r="F10" i="11"/>
  <c r="F44" i="14"/>
  <c r="F44" i="18"/>
  <c r="F44" i="17"/>
  <c r="F39" i="14"/>
  <c r="F39" i="12"/>
  <c r="F38"/>
  <c r="F10" i="14"/>
  <c r="F36" i="11"/>
  <c r="F27" i="19"/>
  <c r="F41" i="12"/>
  <c r="F39" i="13"/>
  <c r="F43" i="14"/>
  <c r="F20" i="11"/>
  <c r="F32" i="18"/>
  <c r="F39" i="15"/>
  <c r="F43" i="13"/>
  <c r="F22" i="11"/>
  <c r="F43" i="15"/>
  <c r="F22" i="14"/>
  <c r="F22" i="17"/>
  <c r="F35" i="14"/>
  <c r="F22" i="15"/>
  <c r="F27" i="12"/>
  <c r="F10" i="13"/>
  <c r="F27" i="18"/>
  <c r="F22" i="19"/>
  <c r="F25" i="15"/>
  <c r="F39" i="11"/>
  <c r="F22" i="13"/>
  <c r="F10" i="12"/>
  <c r="F10" i="19"/>
  <c r="F22" i="18"/>
  <c r="M59" i="17"/>
  <c r="F23" i="13"/>
  <c r="F24" i="12"/>
  <c r="F25" i="13"/>
  <c r="F15"/>
  <c r="F31" i="18"/>
  <c r="F31" i="15"/>
  <c r="F31" i="12"/>
  <c r="F24" i="11"/>
  <c r="F15"/>
  <c r="F25"/>
  <c r="F35"/>
  <c r="F24" i="13"/>
  <c r="F5" i="15"/>
  <c r="F23" i="17"/>
  <c r="F38" i="18"/>
  <c r="F31" i="17"/>
  <c r="F5"/>
  <c r="F25" i="12"/>
  <c r="F31" i="14"/>
  <c r="F35" i="13"/>
  <c r="F24" i="14"/>
  <c r="F23" i="11"/>
  <c r="F15" i="15"/>
  <c r="F24" i="18"/>
  <c r="F15" i="17"/>
  <c r="F35" i="15"/>
  <c r="F25" i="14"/>
  <c r="F31" i="13"/>
  <c r="F23" i="15"/>
  <c r="F15" i="12"/>
  <c r="F35" i="17"/>
  <c r="F23" i="12"/>
  <c r="F23" i="19"/>
  <c r="F25"/>
  <c r="F25" i="18"/>
  <c r="F38" i="19"/>
  <c r="F36" i="14"/>
  <c r="F44" i="15"/>
  <c r="F14" i="17"/>
  <c r="F36" i="18"/>
  <c r="F44" i="13"/>
  <c r="F42" i="19"/>
  <c r="F29" i="18"/>
  <c r="F5"/>
  <c r="F35"/>
  <c r="F12"/>
  <c r="F24" i="17"/>
  <c r="F42"/>
  <c r="F42" i="12"/>
  <c r="F31" i="11"/>
  <c r="F35" i="12"/>
  <c r="F24" i="15"/>
  <c r="F38" i="11"/>
  <c r="F27" i="15"/>
  <c r="F10"/>
  <c r="F9" i="14"/>
  <c r="F24" i="19"/>
  <c r="F35"/>
  <c r="F7" i="17"/>
  <c r="F38"/>
  <c r="F31" i="19"/>
  <c r="F29" i="17"/>
  <c r="I42" i="14"/>
  <c r="F39" i="17"/>
  <c r="F7" i="19"/>
  <c r="F36" i="17"/>
  <c r="F40" i="18"/>
  <c r="F43" i="19"/>
  <c r="F40" i="17"/>
  <c r="F14" i="18"/>
  <c r="F15"/>
  <c r="F43"/>
  <c r="F44" i="19"/>
  <c r="F39" i="18"/>
  <c r="H5" i="11"/>
  <c r="J5" s="1"/>
  <c r="H16" i="14"/>
  <c r="L16" s="1"/>
  <c r="H5" i="15"/>
  <c r="K5" s="1"/>
  <c r="H15" i="18"/>
  <c r="I15" s="1"/>
  <c r="H19" i="19"/>
  <c r="F15"/>
  <c r="F6" i="18"/>
  <c r="F28" i="11"/>
  <c r="F34"/>
  <c r="F41" i="14"/>
  <c r="F37" i="11"/>
  <c r="F34" i="17"/>
  <c r="F34" i="13"/>
  <c r="F32" i="11"/>
  <c r="F37" i="15"/>
  <c r="F34" i="18"/>
  <c r="F34" i="19"/>
  <c r="F43" i="17"/>
  <c r="F41" i="18"/>
  <c r="F26" i="17"/>
  <c r="F42" i="18"/>
  <c r="F20" i="19"/>
  <c r="F9" i="18"/>
  <c r="F39" i="19"/>
  <c r="F34" i="12"/>
  <c r="F34" i="15"/>
  <c r="F32"/>
  <c r="F20"/>
  <c r="F37" i="14"/>
  <c r="F37" i="19"/>
  <c r="F41" i="17"/>
  <c r="F20" i="18"/>
  <c r="F32" i="13"/>
  <c r="F34" i="14"/>
  <c r="F41" i="11"/>
  <c r="F32" i="12"/>
  <c r="F20" i="13"/>
  <c r="F37" i="12"/>
  <c r="F37" i="17"/>
  <c r="F41" i="19"/>
  <c r="F20" i="17"/>
  <c r="F37" i="13"/>
  <c r="F41" i="15"/>
  <c r="F32" i="14"/>
  <c r="F20"/>
  <c r="F37" i="18"/>
  <c r="F32" i="19"/>
  <c r="F41" i="13"/>
  <c r="F20" i="12"/>
  <c r="F32" i="17"/>
  <c r="J61" i="14"/>
  <c r="H5"/>
  <c r="K5" s="1"/>
  <c r="L27" i="17"/>
  <c r="H15" i="14"/>
  <c r="M15" s="1"/>
  <c r="H25" i="18"/>
  <c r="L25" s="1"/>
  <c r="J62" i="13" l="1"/>
  <c r="M62"/>
  <c r="L56" i="11"/>
  <c r="J56"/>
  <c r="K59" i="15"/>
  <c r="L59"/>
  <c r="J59"/>
  <c r="M59"/>
  <c r="I59"/>
  <c r="L60" i="19"/>
  <c r="I60"/>
  <c r="I63"/>
  <c r="J63"/>
  <c r="M7" i="17"/>
  <c r="J15"/>
  <c r="L15"/>
  <c r="M13"/>
  <c r="E37" i="1"/>
  <c r="BN34" s="1"/>
  <c r="M8" i="17"/>
  <c r="I8"/>
  <c r="J18" i="19"/>
  <c r="L10" i="12"/>
  <c r="I15" i="17"/>
  <c r="K15"/>
  <c r="K7"/>
  <c r="L34" i="11"/>
  <c r="K8" i="17"/>
  <c r="K23"/>
  <c r="K27"/>
  <c r="M9" i="15"/>
  <c r="I34" i="11"/>
  <c r="I27" i="17"/>
  <c r="L8"/>
  <c r="K62" i="13"/>
  <c r="L27" i="15"/>
  <c r="I62" i="13"/>
  <c r="L62"/>
  <c r="L61"/>
  <c r="J61" i="18"/>
  <c r="J27" i="17"/>
  <c r="K61" i="13"/>
  <c r="M61"/>
  <c r="J61"/>
  <c r="I11" i="15"/>
  <c r="K16" i="17"/>
  <c r="M26" i="12"/>
  <c r="K11" i="15"/>
  <c r="J7" i="14"/>
  <c r="M7"/>
  <c r="K33"/>
  <c r="K12" i="15"/>
  <c r="I12"/>
  <c r="J12"/>
  <c r="M19" i="17"/>
  <c r="I18" i="12"/>
  <c r="L12" i="15"/>
  <c r="K23" i="19"/>
  <c r="L23"/>
  <c r="I23"/>
  <c r="K55" i="12"/>
  <c r="J55"/>
  <c r="J53" i="13"/>
  <c r="M53"/>
  <c r="L26" i="18"/>
  <c r="K26"/>
  <c r="J8" i="15"/>
  <c r="M19" i="19"/>
  <c r="J19" i="15"/>
  <c r="F28" i="12"/>
  <c r="F17" i="18"/>
  <c r="F30"/>
  <c r="M23"/>
  <c r="K12" i="14"/>
  <c r="F28" i="15"/>
  <c r="F28" i="13"/>
  <c r="F30" i="17"/>
  <c r="F28" i="18"/>
  <c r="M21" i="13"/>
  <c r="F30" i="12"/>
  <c r="L25" i="13"/>
  <c r="F28" i="19"/>
  <c r="F28" i="17"/>
  <c r="I23" i="18"/>
  <c r="M23" i="17"/>
  <c r="M59" i="12"/>
  <c r="M18"/>
  <c r="F17" i="19"/>
  <c r="I23" i="17"/>
  <c r="L15" i="15"/>
  <c r="I26" i="19"/>
  <c r="M9" i="13"/>
  <c r="M63" i="14"/>
  <c r="F30" i="11"/>
  <c r="F17" i="14"/>
  <c r="F30" i="19"/>
  <c r="F30" i="13"/>
  <c r="F30" i="14"/>
  <c r="F17" i="13"/>
  <c r="F17" i="17"/>
  <c r="M24" i="12"/>
  <c r="K63"/>
  <c r="L18"/>
  <c r="I7" i="17"/>
  <c r="I21" i="14"/>
  <c r="M19" i="18"/>
  <c r="K63"/>
  <c r="E39" i="1"/>
  <c r="E41"/>
  <c r="E43"/>
  <c r="E49"/>
  <c r="BM48" s="1"/>
  <c r="E53"/>
  <c r="L24" i="15"/>
  <c r="I9" i="17"/>
  <c r="K8" i="14"/>
  <c r="M6" i="15"/>
  <c r="M49" i="11"/>
  <c r="J59" i="18"/>
  <c r="K9" i="17"/>
  <c r="J9" i="19"/>
  <c r="J43" i="15"/>
  <c r="L63"/>
  <c r="I9" i="19"/>
  <c r="K52" i="11"/>
  <c r="L59" i="18"/>
  <c r="M9" i="19"/>
  <c r="I59" i="12"/>
  <c r="K63" i="15"/>
  <c r="K49" i="11"/>
  <c r="I5" i="15"/>
  <c r="M52" i="18"/>
  <c r="K9" i="19"/>
  <c r="L59" i="12"/>
  <c r="M63" i="15"/>
  <c r="I63" i="18"/>
  <c r="I8" i="14"/>
  <c r="J59" i="12"/>
  <c r="K25" i="17"/>
  <c r="K17" i="15"/>
  <c r="M60" i="14"/>
  <c r="J63" i="15"/>
  <c r="L63" i="18"/>
  <c r="M63"/>
  <c r="M59"/>
  <c r="K59"/>
  <c r="L63" i="12"/>
  <c r="L63" i="14"/>
  <c r="I43" i="15"/>
  <c r="E35" i="1"/>
  <c r="BN32" s="1"/>
  <c r="K60" i="14"/>
  <c r="L60" i="12"/>
  <c r="M43" i="15"/>
  <c r="J60" i="14"/>
  <c r="L43" i="15"/>
  <c r="I60" i="14"/>
  <c r="K28" i="13"/>
  <c r="I12" i="17"/>
  <c r="K5"/>
  <c r="J28"/>
  <c r="L26" i="14"/>
  <c r="J14"/>
  <c r="M15" i="18"/>
  <c r="L9" i="14"/>
  <c r="L17" i="13"/>
  <c r="J5" i="17"/>
  <c r="J13"/>
  <c r="M17" i="13"/>
  <c r="M12" i="17"/>
  <c r="J15" i="18"/>
  <c r="I17" i="13"/>
  <c r="L20" i="17"/>
  <c r="J12"/>
  <c r="J12" i="13"/>
  <c r="I26" i="17"/>
  <c r="E30" i="1"/>
  <c r="I19" i="17"/>
  <c r="J18"/>
  <c r="L5"/>
  <c r="I18"/>
  <c r="K19"/>
  <c r="I16" i="15"/>
  <c r="I8"/>
  <c r="M18" i="17"/>
  <c r="I18" i="11"/>
  <c r="M5" i="17"/>
  <c r="M8" i="15"/>
  <c r="K18" i="17"/>
  <c r="I12" i="14"/>
  <c r="J18" i="11"/>
  <c r="J24" i="14"/>
  <c r="M10" i="17"/>
  <c r="K29" i="19"/>
  <c r="L29"/>
  <c r="J29"/>
  <c r="M29"/>
  <c r="I29"/>
  <c r="M53"/>
  <c r="I53"/>
  <c r="M55" i="14"/>
  <c r="L55"/>
  <c r="K55"/>
  <c r="I55"/>
  <c r="J55"/>
  <c r="J57" i="13"/>
  <c r="M57"/>
  <c r="L53" i="14"/>
  <c r="M53"/>
  <c r="K53"/>
  <c r="I53"/>
  <c r="J53"/>
  <c r="L10" i="18"/>
  <c r="K10"/>
  <c r="I10"/>
  <c r="M10"/>
  <c r="J10"/>
  <c r="J23" i="14"/>
  <c r="M23"/>
  <c r="L46"/>
  <c r="K46"/>
  <c r="L17" i="19"/>
  <c r="M17"/>
  <c r="K17"/>
  <c r="I17"/>
  <c r="J17"/>
  <c r="M51"/>
  <c r="I51"/>
  <c r="J51"/>
  <c r="K51"/>
  <c r="L51"/>
  <c r="I10" i="11"/>
  <c r="L10"/>
  <c r="K10"/>
  <c r="K39" i="12"/>
  <c r="M39"/>
  <c r="J39"/>
  <c r="M6" i="13"/>
  <c r="L6"/>
  <c r="J6"/>
  <c r="I6"/>
  <c r="K6"/>
  <c r="I8"/>
  <c r="K8"/>
  <c r="K51" i="14"/>
  <c r="M51"/>
  <c r="J51"/>
  <c r="L51"/>
  <c r="I51"/>
  <c r="L32" i="15"/>
  <c r="M32"/>
  <c r="M40"/>
  <c r="J40"/>
  <c r="I40"/>
  <c r="L40"/>
  <c r="K40"/>
  <c r="J34" i="17"/>
  <c r="I34"/>
  <c r="L56" i="19"/>
  <c r="I56"/>
  <c r="K56"/>
  <c r="J56"/>
  <c r="M56"/>
  <c r="I49" i="15"/>
  <c r="M49"/>
  <c r="K49"/>
  <c r="J49"/>
  <c r="L49"/>
  <c r="M54" i="17"/>
  <c r="I54"/>
  <c r="L54"/>
  <c r="I34" i="18"/>
  <c r="M34"/>
  <c r="M54"/>
  <c r="I54"/>
  <c r="J54"/>
  <c r="K54"/>
  <c r="L54"/>
  <c r="M45" i="19"/>
  <c r="K45"/>
  <c r="J45"/>
  <c r="L45"/>
  <c r="I45"/>
  <c r="K21" i="11"/>
  <c r="L21"/>
  <c r="J22"/>
  <c r="M22"/>
  <c r="L49" i="14"/>
  <c r="M49"/>
  <c r="J49"/>
  <c r="K49"/>
  <c r="I49"/>
  <c r="J9" i="18"/>
  <c r="K9"/>
  <c r="I5" i="19"/>
  <c r="J5"/>
  <c r="M5"/>
  <c r="L5"/>
  <c r="K5"/>
  <c r="I52"/>
  <c r="M52"/>
  <c r="K30" i="14"/>
  <c r="L30"/>
  <c r="M30"/>
  <c r="M52" i="17"/>
  <c r="L52"/>
  <c r="I37" i="19"/>
  <c r="K37"/>
  <c r="M37"/>
  <c r="J29" i="15"/>
  <c r="M29"/>
  <c r="K37"/>
  <c r="J37"/>
  <c r="L37"/>
  <c r="I37"/>
  <c r="M37"/>
  <c r="K31" i="17"/>
  <c r="J31"/>
  <c r="I35"/>
  <c r="M35"/>
  <c r="M39"/>
  <c r="L39"/>
  <c r="J57"/>
  <c r="I57"/>
  <c r="K33" i="19"/>
  <c r="L33"/>
  <c r="I33"/>
  <c r="M33"/>
  <c r="J33"/>
  <c r="M20" i="17"/>
  <c r="M19" i="13"/>
  <c r="L11" i="15"/>
  <c r="K17" i="13"/>
  <c r="K12" i="17"/>
  <c r="J23" i="18"/>
  <c r="K23"/>
  <c r="M24" i="14"/>
  <c r="M8"/>
  <c r="K26" i="11"/>
  <c r="M32"/>
  <c r="M20" i="19"/>
  <c r="K26" i="17"/>
  <c r="J7"/>
  <c r="J23"/>
  <c r="I24" i="14"/>
  <c r="M12" i="13"/>
  <c r="M26" i="11"/>
  <c r="L26"/>
  <c r="K41"/>
  <c r="J10" i="17"/>
  <c r="K12" i="13"/>
  <c r="I10" i="17"/>
  <c r="M16" i="18"/>
  <c r="M18"/>
  <c r="M31" i="15"/>
  <c r="J26" i="17"/>
  <c r="L26"/>
  <c r="J18" i="12"/>
  <c r="L7" i="17"/>
  <c r="K24" i="14"/>
  <c r="K17" i="17"/>
  <c r="K10"/>
  <c r="K25" i="18"/>
  <c r="J25"/>
  <c r="M24" i="17"/>
  <c r="K18" i="19"/>
  <c r="I20" i="15"/>
  <c r="J23" i="19"/>
  <c r="M26"/>
  <c r="I53" i="15"/>
  <c r="L61" i="19"/>
  <c r="L31" i="13"/>
  <c r="I60" i="15"/>
  <c r="L5" i="11"/>
  <c r="I24" i="17"/>
  <c r="M27" i="15"/>
  <c r="L18" i="19"/>
  <c r="M16" i="12"/>
  <c r="J20" i="15"/>
  <c r="L13" i="17"/>
  <c r="M28" i="14"/>
  <c r="J6" i="15"/>
  <c r="I12" i="13"/>
  <c r="J15" i="15"/>
  <c r="I57" i="13"/>
  <c r="I22" i="14"/>
  <c r="L13" i="19"/>
  <c r="J48" i="13"/>
  <c r="M56" i="11"/>
  <c r="L49" i="12"/>
  <c r="L53" i="15"/>
  <c r="J63" i="12"/>
  <c r="L57" i="13"/>
  <c r="M29" i="18"/>
  <c r="K61" i="19"/>
  <c r="I58" i="14"/>
  <c r="M57" i="15"/>
  <c r="M60"/>
  <c r="I13" i="19"/>
  <c r="I43" i="12"/>
  <c r="L62" i="11"/>
  <c r="L34" i="12"/>
  <c r="K53" i="15"/>
  <c r="K57" i="13"/>
  <c r="M18" i="19"/>
  <c r="M15" i="15"/>
  <c r="J25" i="14"/>
  <c r="I42" i="13"/>
  <c r="J27" i="15"/>
  <c r="K24" i="17"/>
  <c r="M11" i="15"/>
  <c r="M28" i="19"/>
  <c r="K14" i="15"/>
  <c r="L20"/>
  <c r="J24"/>
  <c r="I24"/>
  <c r="K6"/>
  <c r="I53" i="13"/>
  <c r="J34" i="11"/>
  <c r="L38" i="14"/>
  <c r="M13" i="19"/>
  <c r="K43" i="13"/>
  <c r="K53"/>
  <c r="M43" i="12"/>
  <c r="J38" i="11"/>
  <c r="M56" i="12"/>
  <c r="J46" i="14"/>
  <c r="M53" i="15"/>
  <c r="L51" i="12"/>
  <c r="L42" i="13"/>
  <c r="J63" i="14"/>
  <c r="J58"/>
  <c r="M34" i="11"/>
  <c r="K13" i="19"/>
  <c r="L26"/>
  <c r="L24" i="17"/>
  <c r="I21" i="13"/>
  <c r="K7" i="15"/>
  <c r="L21"/>
  <c r="L16" i="17"/>
  <c r="I15" i="15"/>
  <c r="I28" i="17"/>
  <c r="J21" i="15"/>
  <c r="M20"/>
  <c r="I13" i="17"/>
  <c r="K7" i="14"/>
  <c r="M22"/>
  <c r="K42" i="13"/>
  <c r="M23" i="19"/>
  <c r="I38" i="18"/>
  <c r="K26" i="19"/>
  <c r="M18" i="11"/>
  <c r="I48" i="13"/>
  <c r="J26" i="12"/>
  <c r="M46" i="14"/>
  <c r="I63" i="12"/>
  <c r="M42" i="13"/>
  <c r="I47" i="17"/>
  <c r="K63" i="14"/>
  <c r="K59"/>
  <c r="J57"/>
  <c r="K58"/>
  <c r="BM60" i="1"/>
  <c r="L19" i="19"/>
  <c r="M21" i="15"/>
  <c r="I46" i="14"/>
  <c r="J61" i="17"/>
  <c r="J5" i="14"/>
  <c r="K27" i="15"/>
  <c r="L16" i="12"/>
  <c r="I21" i="15"/>
  <c r="I20" i="17"/>
  <c r="K13"/>
  <c r="J8" i="14"/>
  <c r="I6" i="15"/>
  <c r="I7" i="14"/>
  <c r="L41" i="19"/>
  <c r="J6" i="18"/>
  <c r="J38"/>
  <c r="L18" i="11"/>
  <c r="L48" i="13"/>
  <c r="M48"/>
  <c r="L53"/>
  <c r="I26" i="12"/>
  <c r="K14" i="18"/>
  <c r="L47" i="17"/>
  <c r="J60" i="15"/>
  <c r="J9" i="11"/>
  <c r="K9"/>
  <c r="L9"/>
  <c r="K20"/>
  <c r="L20"/>
  <c r="M20"/>
  <c r="I20"/>
  <c r="J20"/>
  <c r="I47"/>
  <c r="M47"/>
  <c r="L47"/>
  <c r="J47"/>
  <c r="K47"/>
  <c r="I21" i="12"/>
  <c r="M21"/>
  <c r="J21"/>
  <c r="L21"/>
  <c r="K21"/>
  <c r="J32"/>
  <c r="L32"/>
  <c r="K50"/>
  <c r="M50"/>
  <c r="J50"/>
  <c r="J53"/>
  <c r="I53"/>
  <c r="J27" i="13"/>
  <c r="L27"/>
  <c r="M27"/>
  <c r="K27"/>
  <c r="I27"/>
  <c r="L29"/>
  <c r="J29"/>
  <c r="L40"/>
  <c r="J40"/>
  <c r="L20" i="14"/>
  <c r="K20"/>
  <c r="M20"/>
  <c r="I20"/>
  <c r="J20"/>
  <c r="I36" i="15"/>
  <c r="M36"/>
  <c r="J45" i="17"/>
  <c r="L45"/>
  <c r="M45"/>
  <c r="I45"/>
  <c r="K45"/>
  <c r="M17" i="18"/>
  <c r="L17"/>
  <c r="I17"/>
  <c r="J17"/>
  <c r="K17"/>
  <c r="K39"/>
  <c r="M39"/>
  <c r="L39"/>
  <c r="I39"/>
  <c r="J39"/>
  <c r="L41"/>
  <c r="J41"/>
  <c r="K41"/>
  <c r="I58"/>
  <c r="K58"/>
  <c r="J58"/>
  <c r="L58"/>
  <c r="M58"/>
  <c r="I24" i="19"/>
  <c r="J24"/>
  <c r="K24"/>
  <c r="L24"/>
  <c r="M24"/>
  <c r="M42"/>
  <c r="I42"/>
  <c r="K42"/>
  <c r="J42"/>
  <c r="L42"/>
  <c r="L49"/>
  <c r="J49"/>
  <c r="I16" i="11"/>
  <c r="M16"/>
  <c r="L27"/>
  <c r="M27"/>
  <c r="I27"/>
  <c r="J27"/>
  <c r="K27"/>
  <c r="L15" i="12"/>
  <c r="K15"/>
  <c r="J15"/>
  <c r="I15"/>
  <c r="M15"/>
  <c r="M28"/>
  <c r="J28"/>
  <c r="L28"/>
  <c r="I28"/>
  <c r="K28"/>
  <c r="J30"/>
  <c r="I30"/>
  <c r="K41"/>
  <c r="J41"/>
  <c r="I23" i="13"/>
  <c r="K23"/>
  <c r="M23"/>
  <c r="L23"/>
  <c r="J23"/>
  <c r="M38"/>
  <c r="K38"/>
  <c r="K10" i="14"/>
  <c r="I10"/>
  <c r="L10"/>
  <c r="M10"/>
  <c r="J10"/>
  <c r="I52"/>
  <c r="M52"/>
  <c r="K52"/>
  <c r="L52"/>
  <c r="J52"/>
  <c r="K32" i="17"/>
  <c r="M32"/>
  <c r="L53"/>
  <c r="J53"/>
  <c r="M53"/>
  <c r="I53"/>
  <c r="K53"/>
  <c r="I13" i="18"/>
  <c r="J13"/>
  <c r="M13"/>
  <c r="M28"/>
  <c r="I28"/>
  <c r="M56"/>
  <c r="J56"/>
  <c r="I25" i="11"/>
  <c r="J25"/>
  <c r="M25"/>
  <c r="J36"/>
  <c r="M36"/>
  <c r="I36"/>
  <c r="K36"/>
  <c r="L36"/>
  <c r="J43"/>
  <c r="I43"/>
  <c r="K43"/>
  <c r="L43"/>
  <c r="M43"/>
  <c r="J37" i="12"/>
  <c r="L37"/>
  <c r="K37"/>
  <c r="L48"/>
  <c r="I48"/>
  <c r="K48"/>
  <c r="J48"/>
  <c r="M48"/>
  <c r="I11" i="13"/>
  <c r="K11"/>
  <c r="L13"/>
  <c r="K13"/>
  <c r="I13"/>
  <c r="M56"/>
  <c r="I56"/>
  <c r="K56"/>
  <c r="J56"/>
  <c r="L56"/>
  <c r="M40" i="14"/>
  <c r="L40"/>
  <c r="J40"/>
  <c r="I40"/>
  <c r="K40"/>
  <c r="K30" i="15"/>
  <c r="I30"/>
  <c r="I48"/>
  <c r="K48"/>
  <c r="I56"/>
  <c r="M56"/>
  <c r="J56"/>
  <c r="K56"/>
  <c r="L56"/>
  <c r="I30" i="17"/>
  <c r="L30"/>
  <c r="K35" i="18"/>
  <c r="L35"/>
  <c r="M35"/>
  <c r="I35"/>
  <c r="J35"/>
  <c r="M48"/>
  <c r="L48"/>
  <c r="K38" i="19"/>
  <c r="M38"/>
  <c r="J12" i="11"/>
  <c r="I12"/>
  <c r="M12"/>
  <c r="L12"/>
  <c r="K12"/>
  <c r="I48"/>
  <c r="J48"/>
  <c r="M57"/>
  <c r="I57"/>
  <c r="J57"/>
  <c r="K57"/>
  <c r="L57"/>
  <c r="I32" i="13"/>
  <c r="L32"/>
  <c r="K32"/>
  <c r="M32"/>
  <c r="J32"/>
  <c r="L27" i="14"/>
  <c r="M27"/>
  <c r="L29"/>
  <c r="M29"/>
  <c r="K29"/>
  <c r="I29"/>
  <c r="J29"/>
  <c r="M36"/>
  <c r="L36"/>
  <c r="I22" i="15"/>
  <c r="L22"/>
  <c r="M22"/>
  <c r="K22"/>
  <c r="J22"/>
  <c r="K39"/>
  <c r="L39"/>
  <c r="I39"/>
  <c r="J39"/>
  <c r="M39"/>
  <c r="I46"/>
  <c r="M46"/>
  <c r="L46"/>
  <c r="K46"/>
  <c r="J46"/>
  <c r="J37" i="17"/>
  <c r="L37"/>
  <c r="M37"/>
  <c r="K37"/>
  <c r="I37"/>
  <c r="K48"/>
  <c r="J48"/>
  <c r="M48"/>
  <c r="L48"/>
  <c r="I48"/>
  <c r="K56"/>
  <c r="L56"/>
  <c r="M56"/>
  <c r="J56"/>
  <c r="I56"/>
  <c r="I7" i="18"/>
  <c r="M7"/>
  <c r="K20"/>
  <c r="I20"/>
  <c r="L20"/>
  <c r="K33"/>
  <c r="J33"/>
  <c r="L33"/>
  <c r="I33"/>
  <c r="M33"/>
  <c r="J46"/>
  <c r="L46"/>
  <c r="K51"/>
  <c r="J51"/>
  <c r="I14" i="19"/>
  <c r="J14"/>
  <c r="K14"/>
  <c r="L14"/>
  <c r="M14"/>
  <c r="L16"/>
  <c r="M16"/>
  <c r="I16"/>
  <c r="J16"/>
  <c r="K16"/>
  <c r="I36"/>
  <c r="K36"/>
  <c r="L36"/>
  <c r="M36"/>
  <c r="J36"/>
  <c r="J19" i="11"/>
  <c r="M19"/>
  <c r="L19"/>
  <c r="I19"/>
  <c r="K19"/>
  <c r="M39"/>
  <c r="J39"/>
  <c r="K39"/>
  <c r="I39"/>
  <c r="L39"/>
  <c r="J20" i="12"/>
  <c r="M20"/>
  <c r="I20"/>
  <c r="K20"/>
  <c r="L20"/>
  <c r="M22"/>
  <c r="J22"/>
  <c r="J33"/>
  <c r="L33"/>
  <c r="M33"/>
  <c r="K33"/>
  <c r="I33"/>
  <c r="M30" i="13"/>
  <c r="J30"/>
  <c r="L30"/>
  <c r="I30"/>
  <c r="K30"/>
  <c r="M43" i="14"/>
  <c r="K43"/>
  <c r="J43"/>
  <c r="I43"/>
  <c r="L43"/>
  <c r="I35" i="15"/>
  <c r="K35"/>
  <c r="M44" i="17"/>
  <c r="I44"/>
  <c r="L44"/>
  <c r="K46"/>
  <c r="J46"/>
  <c r="I51"/>
  <c r="J51"/>
  <c r="L5" i="18"/>
  <c r="K5"/>
  <c r="K40"/>
  <c r="L40"/>
  <c r="L57"/>
  <c r="I57"/>
  <c r="I34" i="19"/>
  <c r="K34"/>
  <c r="K50"/>
  <c r="J50"/>
  <c r="I28" i="11"/>
  <c r="J28"/>
  <c r="L28"/>
  <c r="K28"/>
  <c r="M28"/>
  <c r="M55"/>
  <c r="I55"/>
  <c r="M14" i="12"/>
  <c r="L14"/>
  <c r="I14"/>
  <c r="K14"/>
  <c r="J14"/>
  <c r="I52"/>
  <c r="K52"/>
  <c r="K20" i="13"/>
  <c r="L20"/>
  <c r="I22"/>
  <c r="M22"/>
  <c r="K22"/>
  <c r="L22"/>
  <c r="J22"/>
  <c r="I54"/>
  <c r="K54"/>
  <c r="L54"/>
  <c r="M54"/>
  <c r="J54"/>
  <c r="I32" i="14"/>
  <c r="K32"/>
  <c r="J32"/>
  <c r="L32"/>
  <c r="M32"/>
  <c r="K56"/>
  <c r="L56"/>
  <c r="J56"/>
  <c r="I56"/>
  <c r="M56"/>
  <c r="M42" i="15"/>
  <c r="J42"/>
  <c r="K42"/>
  <c r="L42"/>
  <c r="I42"/>
  <c r="L52"/>
  <c r="M52"/>
  <c r="L33" i="17"/>
  <c r="J33"/>
  <c r="M12" i="18"/>
  <c r="K12"/>
  <c r="I12"/>
  <c r="L12"/>
  <c r="J12"/>
  <c r="L27"/>
  <c r="M27"/>
  <c r="J49"/>
  <c r="L49"/>
  <c r="K49"/>
  <c r="M49"/>
  <c r="I49"/>
  <c r="K10" i="19"/>
  <c r="M10"/>
  <c r="J10"/>
  <c r="L24" i="11"/>
  <c r="M24"/>
  <c r="I24"/>
  <c r="K24"/>
  <c r="J24"/>
  <c r="M35"/>
  <c r="L35"/>
  <c r="J35"/>
  <c r="K35"/>
  <c r="I35"/>
  <c r="J36" i="12"/>
  <c r="L36"/>
  <c r="M36"/>
  <c r="K36"/>
  <c r="I36"/>
  <c r="J47"/>
  <c r="L47"/>
  <c r="M47"/>
  <c r="K46" i="13"/>
  <c r="L46"/>
  <c r="M46"/>
  <c r="J46"/>
  <c r="I46"/>
  <c r="K39" i="14"/>
  <c r="L39"/>
  <c r="K29" i="17"/>
  <c r="J29"/>
  <c r="J40"/>
  <c r="K40"/>
  <c r="M40"/>
  <c r="I40"/>
  <c r="L40"/>
  <c r="I55" i="18"/>
  <c r="M55"/>
  <c r="M6" i="19"/>
  <c r="I6"/>
  <c r="K6"/>
  <c r="J6"/>
  <c r="L6"/>
  <c r="K8"/>
  <c r="L8"/>
  <c r="I8"/>
  <c r="J8"/>
  <c r="M8"/>
  <c r="K30"/>
  <c r="J30"/>
  <c r="K46"/>
  <c r="J46"/>
  <c r="M46"/>
  <c r="M57"/>
  <c r="L57"/>
  <c r="J11" i="11"/>
  <c r="K11"/>
  <c r="L11"/>
  <c r="M11"/>
  <c r="I11"/>
  <c r="K33"/>
  <c r="M33"/>
  <c r="I33"/>
  <c r="K58"/>
  <c r="J58"/>
  <c r="K25" i="12"/>
  <c r="J25"/>
  <c r="I25"/>
  <c r="K45"/>
  <c r="I45"/>
  <c r="J45"/>
  <c r="L45"/>
  <c r="M45"/>
  <c r="K33" i="13"/>
  <c r="J33"/>
  <c r="I33"/>
  <c r="M33"/>
  <c r="L33"/>
  <c r="M49"/>
  <c r="K49"/>
  <c r="J49"/>
  <c r="I49"/>
  <c r="L49"/>
  <c r="M35" i="14"/>
  <c r="J35"/>
  <c r="L35"/>
  <c r="K35"/>
  <c r="I35"/>
  <c r="K37"/>
  <c r="I37"/>
  <c r="L37"/>
  <c r="M37"/>
  <c r="J37"/>
  <c r="I48"/>
  <c r="J48"/>
  <c r="L48"/>
  <c r="K48"/>
  <c r="M48"/>
  <c r="I50" i="15"/>
  <c r="M50"/>
  <c r="K50"/>
  <c r="J6" i="12"/>
  <c r="M6"/>
  <c r="J36" i="17"/>
  <c r="M36"/>
  <c r="I38"/>
  <c r="M38"/>
  <c r="J55"/>
  <c r="M55"/>
  <c r="I55"/>
  <c r="K8" i="18"/>
  <c r="L8"/>
  <c r="K43"/>
  <c r="L43"/>
  <c r="M43"/>
  <c r="I43"/>
  <c r="J43"/>
  <c r="K15" i="19"/>
  <c r="M15"/>
  <c r="L44"/>
  <c r="M44"/>
  <c r="I44"/>
  <c r="J44"/>
  <c r="K44"/>
  <c r="L16" i="13"/>
  <c r="L21"/>
  <c r="J20" i="17"/>
  <c r="J16" i="15"/>
  <c r="K16" i="12"/>
  <c r="M28" i="13"/>
  <c r="L8" i="15"/>
  <c r="I28" i="13"/>
  <c r="M24" i="15"/>
  <c r="J28" i="13"/>
  <c r="J37" i="11"/>
  <c r="J26"/>
  <c r="K26" i="12"/>
  <c r="K56" i="11"/>
  <c r="L49"/>
  <c r="M26" i="13"/>
  <c r="E18" i="1"/>
  <c r="E33"/>
  <c r="BM34" s="1"/>
  <c r="M23" i="12"/>
  <c r="M31"/>
  <c r="M19" i="14"/>
  <c r="M22" i="18"/>
  <c r="L5" i="14"/>
  <c r="M16" i="15"/>
  <c r="M16" i="13"/>
  <c r="L22" i="14"/>
  <c r="M7" i="13"/>
  <c r="H8" i="11"/>
  <c r="J12" i="14"/>
  <c r="M5" i="11"/>
  <c r="J21" i="13"/>
  <c r="M7" i="15"/>
  <c r="K28" i="17"/>
  <c r="I17" i="15"/>
  <c r="J16" i="13"/>
  <c r="K16" i="15"/>
  <c r="J19" i="17"/>
  <c r="J22" i="14"/>
  <c r="I56" i="11"/>
  <c r="I22"/>
  <c r="M30" i="18"/>
  <c r="M10" i="11"/>
  <c r="I49"/>
  <c r="M7" i="12"/>
  <c r="K16" i="13"/>
  <c r="L7" i="15"/>
  <c r="M28" i="17"/>
  <c r="I17" i="14"/>
  <c r="M17"/>
  <c r="M12"/>
  <c r="M12" i="12"/>
  <c r="I5" i="14"/>
  <c r="J23" i="15"/>
  <c r="M23"/>
  <c r="J14"/>
  <c r="I28" i="14"/>
  <c r="M28" i="15"/>
  <c r="J21" i="17"/>
  <c r="L14" i="14"/>
  <c r="M21"/>
  <c r="I58" i="12"/>
  <c r="M6" i="18"/>
  <c r="J33" i="14"/>
  <c r="I22" i="12"/>
  <c r="I41"/>
  <c r="J19" i="18"/>
  <c r="L33" i="15"/>
  <c r="L50" i="11"/>
  <c r="I19" i="18"/>
  <c r="J50" i="11"/>
  <c r="I38"/>
  <c r="M48"/>
  <c r="I61"/>
  <c r="K44" i="17"/>
  <c r="K52"/>
  <c r="K29" i="13"/>
  <c r="M30" i="12"/>
  <c r="J57" i="19"/>
  <c r="L57" i="12"/>
  <c r="I39"/>
  <c r="K54" i="17"/>
  <c r="I55" i="12"/>
  <c r="L22" i="11"/>
  <c r="M14" i="18"/>
  <c r="J47" i="13"/>
  <c r="J63"/>
  <c r="J5" i="18"/>
  <c r="L35" i="17"/>
  <c r="M53" i="18"/>
  <c r="L59" i="17"/>
  <c r="I29" i="18"/>
  <c r="K53"/>
  <c r="K57" i="15"/>
  <c r="K22" i="12"/>
  <c r="L41"/>
  <c r="J30" i="15"/>
  <c r="K33"/>
  <c r="M5" i="14"/>
  <c r="M16" i="17"/>
  <c r="I21"/>
  <c r="L8" i="13"/>
  <c r="K6" i="18"/>
  <c r="I38" i="12"/>
  <c r="J18" i="18"/>
  <c r="J26" i="13"/>
  <c r="M54" i="11"/>
  <c r="L61"/>
  <c r="J44" i="17"/>
  <c r="M29" i="13"/>
  <c r="L30" i="12"/>
  <c r="I36" i="18"/>
  <c r="J57" i="12"/>
  <c r="K51"/>
  <c r="L39"/>
  <c r="M41"/>
  <c r="J54" i="17"/>
  <c r="J44" i="15"/>
  <c r="M55" i="12"/>
  <c r="L14" i="18"/>
  <c r="I63" i="13"/>
  <c r="K35" i="17"/>
  <c r="K59"/>
  <c r="M63"/>
  <c r="K29" i="18"/>
  <c r="L22" i="12"/>
  <c r="E23" i="1"/>
  <c r="K41" i="15"/>
  <c r="M30"/>
  <c r="K14" i="11"/>
  <c r="M61"/>
  <c r="M5" i="18"/>
  <c r="L47" i="19"/>
  <c r="K15" i="14"/>
  <c r="J28"/>
  <c r="I28" i="15"/>
  <c r="K25" i="13"/>
  <c r="K21" i="19"/>
  <c r="I6" i="18"/>
  <c r="L36" i="17"/>
  <c r="K38" i="12"/>
  <c r="K18" i="18"/>
  <c r="I11" i="17"/>
  <c r="L44" i="18"/>
  <c r="J43" i="17"/>
  <c r="I39" i="19"/>
  <c r="J41" i="15"/>
  <c r="J8" i="12"/>
  <c r="J30" i="11"/>
  <c r="L30" i="15"/>
  <c r="J55"/>
  <c r="M26" i="18"/>
  <c r="J15" i="11"/>
  <c r="J61"/>
  <c r="M17" i="12"/>
  <c r="L55" i="13"/>
  <c r="J23" i="12"/>
  <c r="M57" i="17"/>
  <c r="L54" i="19"/>
  <c r="L36" i="18"/>
  <c r="J51" i="12"/>
  <c r="L21" i="14"/>
  <c r="M44" i="15"/>
  <c r="J14" i="18"/>
  <c r="L57" i="15"/>
  <c r="J31"/>
  <c r="K63" i="17"/>
  <c r="I37" i="18"/>
  <c r="I5"/>
  <c r="K61" i="14"/>
  <c r="L41" i="11"/>
  <c r="I16" i="17"/>
  <c r="L14" i="15"/>
  <c r="L28" i="14"/>
  <c r="I26" i="13"/>
  <c r="M8"/>
  <c r="L21" i="17"/>
  <c r="L11"/>
  <c r="L29" i="18"/>
  <c r="M38" i="12"/>
  <c r="M36" i="18"/>
  <c r="L63" i="17"/>
  <c r="L13" i="18"/>
  <c r="I23" i="15"/>
  <c r="K26" i="13"/>
  <c r="I14" i="15"/>
  <c r="J8" i="13"/>
  <c r="M17" i="15"/>
  <c r="M21" i="17"/>
  <c r="K24" i="18"/>
  <c r="K9" i="15"/>
  <c r="K21" i="14"/>
  <c r="I36" i="17"/>
  <c r="I18" i="18"/>
  <c r="M11" i="17"/>
  <c r="K44" i="18"/>
  <c r="K19" i="14"/>
  <c r="I41" i="15"/>
  <c r="K8" i="12"/>
  <c r="I30" i="11"/>
  <c r="M8" i="12"/>
  <c r="J33" i="15"/>
  <c r="J26" i="18"/>
  <c r="M38" i="11"/>
  <c r="L48"/>
  <c r="M50"/>
  <c r="L31" i="12"/>
  <c r="J52" i="17"/>
  <c r="L57"/>
  <c r="I57" i="19"/>
  <c r="K36" i="18"/>
  <c r="I51" i="12"/>
  <c r="L44" i="15"/>
  <c r="K45" i="18"/>
  <c r="J63" i="17"/>
  <c r="M37" i="18"/>
  <c r="L18"/>
  <c r="L60"/>
  <c r="K30" i="11"/>
  <c r="M33" i="15"/>
  <c r="J7" i="13"/>
  <c r="J59" i="17"/>
  <c r="L9" i="15"/>
  <c r="J17"/>
  <c r="J28"/>
  <c r="K14" i="14"/>
  <c r="L28" i="15"/>
  <c r="J9"/>
  <c r="K36" i="17"/>
  <c r="L23" i="11"/>
  <c r="L44" i="13"/>
  <c r="K11" i="17"/>
  <c r="J44" i="18"/>
  <c r="M33" i="14"/>
  <c r="L41" i="15"/>
  <c r="I13" i="12"/>
  <c r="M30" i="11"/>
  <c r="L19" i="18"/>
  <c r="I26"/>
  <c r="L38" i="11"/>
  <c r="K48"/>
  <c r="I50"/>
  <c r="I52" i="17"/>
  <c r="I29" i="13"/>
  <c r="K57" i="17"/>
  <c r="K30" i="12"/>
  <c r="K57" i="19"/>
  <c r="I52" i="13"/>
  <c r="K44" i="15"/>
  <c r="L55" i="12"/>
  <c r="K22" i="11"/>
  <c r="J37" i="18"/>
  <c r="J35" i="17"/>
  <c r="J38" i="12"/>
  <c r="I57" i="15"/>
  <c r="I53" i="18"/>
  <c r="M44"/>
  <c r="M43" i="17"/>
  <c r="K13" i="18"/>
  <c r="K23" i="15"/>
  <c r="M14" i="14"/>
  <c r="I25" i="13"/>
  <c r="I33" i="14"/>
  <c r="I17" i="12"/>
  <c r="J30" i="14"/>
  <c r="I30"/>
  <c r="J53" i="18"/>
  <c r="M36" i="13"/>
  <c r="K37" i="18"/>
  <c r="M61" i="14"/>
  <c r="J60" i="18"/>
  <c r="L61" i="14"/>
  <c r="L8" i="12"/>
  <c r="M41" i="11"/>
  <c r="J41"/>
  <c r="BM57" i="1"/>
  <c r="E16"/>
  <c r="L15" i="14"/>
  <c r="M6"/>
  <c r="J29" i="12"/>
  <c r="I5" i="13"/>
  <c r="J34"/>
  <c r="K33" i="17"/>
  <c r="I31"/>
  <c r="I52" i="11"/>
  <c r="K39" i="13"/>
  <c r="M11" i="18"/>
  <c r="I41" i="17"/>
  <c r="I10" i="19"/>
  <c r="L36" i="15"/>
  <c r="I42" i="11"/>
  <c r="L15"/>
  <c r="I46" i="19"/>
  <c r="I51" i="18"/>
  <c r="I47" i="14"/>
  <c r="K52" i="13"/>
  <c r="I50" i="12"/>
  <c r="I47"/>
  <c r="K39" i="17"/>
  <c r="K49" i="19"/>
  <c r="M46" i="12"/>
  <c r="I36" i="13"/>
  <c r="M47" i="17"/>
  <c r="L58" i="19"/>
  <c r="K61" i="15"/>
  <c r="M61"/>
  <c r="K45" i="11"/>
  <c r="L11" i="14"/>
  <c r="K59" i="13"/>
  <c r="I7" i="12"/>
  <c r="I7" i="11"/>
  <c r="L45"/>
  <c r="I61" i="15"/>
  <c r="I32" i="12"/>
  <c r="L35"/>
  <c r="J39" i="13"/>
  <c r="BM52" i="1"/>
  <c r="BM56"/>
  <c r="BM49"/>
  <c r="M42" i="11"/>
  <c r="M25" i="18"/>
  <c r="J17" i="14"/>
  <c r="M11"/>
  <c r="M13"/>
  <c r="J40" i="19"/>
  <c r="J52" i="11"/>
  <c r="M31" i="17"/>
  <c r="I35" i="12"/>
  <c r="I22" i="19"/>
  <c r="I39" i="13"/>
  <c r="L41" i="17"/>
  <c r="L10" i="19"/>
  <c r="I31" i="11"/>
  <c r="L12" i="19"/>
  <c r="K55"/>
  <c r="L53" i="12"/>
  <c r="L20" i="19"/>
  <c r="M15" i="11"/>
  <c r="K63"/>
  <c r="K59"/>
  <c r="L46" i="19"/>
  <c r="M47" i="14"/>
  <c r="L51" i="13"/>
  <c r="I34" i="14"/>
  <c r="K47" i="15"/>
  <c r="L55" i="18"/>
  <c r="L50" i="17"/>
  <c r="L54" i="12"/>
  <c r="K47"/>
  <c r="K46"/>
  <c r="K52" i="15"/>
  <c r="K61" i="17"/>
  <c r="J55" i="19"/>
  <c r="I61" i="17"/>
  <c r="J58" i="19"/>
  <c r="L62"/>
  <c r="I59" i="13"/>
  <c r="M59"/>
  <c r="I45" i="11"/>
  <c r="K15" i="13"/>
  <c r="I33" i="17"/>
  <c r="K15" i="11"/>
  <c r="K47" i="14"/>
  <c r="K51" i="13"/>
  <c r="L46" i="12"/>
  <c r="I11" i="14"/>
  <c r="K7" i="12"/>
  <c r="I30" i="19"/>
  <c r="J15" i="13"/>
  <c r="I40" i="19"/>
  <c r="L31" i="17"/>
  <c r="M35" i="12"/>
  <c r="K22" i="19"/>
  <c r="K41" i="17"/>
  <c r="L52" i="11"/>
  <c r="J31"/>
  <c r="K53" i="12"/>
  <c r="J12" i="19"/>
  <c r="K20"/>
  <c r="L47" i="14"/>
  <c r="M51" i="13"/>
  <c r="K36" i="14"/>
  <c r="J47" i="15"/>
  <c r="K55" i="18"/>
  <c r="K50" i="17"/>
  <c r="J54" i="12"/>
  <c r="J53" i="11"/>
  <c r="J51" i="15"/>
  <c r="J46" i="12"/>
  <c r="I34" i="13"/>
  <c r="I45" i="15"/>
  <c r="I58" i="19"/>
  <c r="J62"/>
  <c r="L61" i="15"/>
  <c r="J45" i="11"/>
  <c r="K42"/>
  <c r="E22" i="1"/>
  <c r="I13" i="14"/>
  <c r="L55" i="19"/>
  <c r="J59" i="13"/>
  <c r="K17" i="14"/>
  <c r="J11"/>
  <c r="J7" i="12"/>
  <c r="M30" i="19"/>
  <c r="I15" i="13"/>
  <c r="M40" i="19"/>
  <c r="M44" i="12"/>
  <c r="K31" i="14"/>
  <c r="J41" i="17"/>
  <c r="K36" i="15"/>
  <c r="M31" i="11"/>
  <c r="M7"/>
  <c r="J20" i="19"/>
  <c r="M23" i="11"/>
  <c r="K29" i="12"/>
  <c r="M51" i="18"/>
  <c r="J51" i="13"/>
  <c r="I36" i="14"/>
  <c r="I47" i="15"/>
  <c r="J55" i="18"/>
  <c r="J50" i="17"/>
  <c r="I54" i="12"/>
  <c r="I61"/>
  <c r="K32"/>
  <c r="J39" i="17"/>
  <c r="M49" i="19"/>
  <c r="L34" i="13"/>
  <c r="L39"/>
  <c r="M55" i="19"/>
  <c r="M61" i="17"/>
  <c r="M58" i="19"/>
  <c r="K62"/>
  <c r="M31" i="14"/>
  <c r="BM53" i="1"/>
  <c r="M62" i="19"/>
  <c r="J23" i="11"/>
  <c r="J7"/>
  <c r="I5" i="12"/>
  <c r="I6" i="14"/>
  <c r="I25" i="17"/>
  <c r="L7" i="12"/>
  <c r="I29"/>
  <c r="L30" i="19"/>
  <c r="M15" i="13"/>
  <c r="L40" i="19"/>
  <c r="M33" i="17"/>
  <c r="L44" i="12"/>
  <c r="J36" i="15"/>
  <c r="K31" i="11"/>
  <c r="J13" i="14"/>
  <c r="I20" i="19"/>
  <c r="K7" i="11"/>
  <c r="M53" i="12"/>
  <c r="M29"/>
  <c r="L51" i="18"/>
  <c r="J36" i="14"/>
  <c r="M47" i="15"/>
  <c r="I50" i="17"/>
  <c r="M54" i="12"/>
  <c r="L50"/>
  <c r="M32"/>
  <c r="J45" i="13"/>
  <c r="L13" i="14"/>
  <c r="I39" i="17"/>
  <c r="M50" i="18"/>
  <c r="I49" i="19"/>
  <c r="M34" i="13"/>
  <c r="L36"/>
  <c r="K47" i="17"/>
  <c r="M40" i="18"/>
  <c r="BM44" i="1"/>
  <c r="J35" i="12"/>
  <c r="I63" i="11"/>
  <c r="J15" i="14"/>
  <c r="K28" i="19"/>
  <c r="K36" i="13"/>
  <c r="K44" i="12"/>
  <c r="L42" i="11"/>
  <c r="L27" i="12"/>
  <c r="K32" i="19"/>
  <c r="K23" i="11"/>
  <c r="J40" i="18"/>
  <c r="K60" i="13"/>
  <c r="M60" i="17"/>
  <c r="I44" i="12"/>
  <c r="I40" i="18"/>
  <c r="I15" i="14"/>
  <c r="K19" i="19"/>
  <c r="K5" i="12"/>
  <c r="L5"/>
  <c r="J9"/>
  <c r="I7" i="15"/>
  <c r="J25" i="13"/>
  <c r="K31" i="12"/>
  <c r="L38" i="17"/>
  <c r="M13" i="13"/>
  <c r="K34" i="18"/>
  <c r="L29" i="11"/>
  <c r="I62"/>
  <c r="M38" i="18"/>
  <c r="J15" i="19"/>
  <c r="K7" i="18"/>
  <c r="J31" i="14"/>
  <c r="K11" i="18"/>
  <c r="K39" i="19"/>
  <c r="I37" i="11"/>
  <c r="M29"/>
  <c r="K30" i="18"/>
  <c r="M34" i="17"/>
  <c r="M21" i="11"/>
  <c r="I40"/>
  <c r="I52" i="18"/>
  <c r="I55" i="15"/>
  <c r="K58" i="17"/>
  <c r="M9" i="11"/>
  <c r="K27" i="12"/>
  <c r="I58" i="11"/>
  <c r="J60"/>
  <c r="M25" i="19"/>
  <c r="K7" i="13"/>
  <c r="K23" i="12"/>
  <c r="L56"/>
  <c r="L52" i="19"/>
  <c r="K34" i="14"/>
  <c r="K54" i="19"/>
  <c r="I50"/>
  <c r="K25" i="11"/>
  <c r="K60" i="12"/>
  <c r="L53" i="11"/>
  <c r="L50" i="18"/>
  <c r="M49" i="17"/>
  <c r="I58" i="13"/>
  <c r="I46" i="17"/>
  <c r="J43" i="19"/>
  <c r="I45" i="13"/>
  <c r="I57" i="14"/>
  <c r="J52" i="18"/>
  <c r="M45" i="15"/>
  <c r="J30" i="17"/>
  <c r="K56" i="18"/>
  <c r="I61" i="19"/>
  <c r="K63"/>
  <c r="L31" i="14"/>
  <c r="I31" i="13"/>
  <c r="J62" i="17"/>
  <c r="K38" i="15"/>
  <c r="L58" i="12"/>
  <c r="J13" i="13"/>
  <c r="M41"/>
  <c r="I6" i="12"/>
  <c r="BM59" i="1"/>
  <c r="BM38"/>
  <c r="BN36"/>
  <c r="J19" i="19"/>
  <c r="I18" i="13"/>
  <c r="M7" i="19"/>
  <c r="J38" i="17"/>
  <c r="J34" i="18"/>
  <c r="L38"/>
  <c r="L15" i="19"/>
  <c r="J42" i="18"/>
  <c r="J11"/>
  <c r="L19" i="12"/>
  <c r="L39" i="19"/>
  <c r="J30" i="18"/>
  <c r="J21" i="11"/>
  <c r="L40"/>
  <c r="K55" i="15"/>
  <c r="L58" i="17"/>
  <c r="K51"/>
  <c r="I23" i="14"/>
  <c r="I27" i="12"/>
  <c r="M58" i="11"/>
  <c r="L60"/>
  <c r="J51"/>
  <c r="L56" i="18"/>
  <c r="I7" i="13"/>
  <c r="I23" i="12"/>
  <c r="K52" i="19"/>
  <c r="M47" i="18"/>
  <c r="J34" i="14"/>
  <c r="K34" i="12"/>
  <c r="J54" i="19"/>
  <c r="M50"/>
  <c r="L25" i="11"/>
  <c r="K31" i="13"/>
  <c r="M53" i="11"/>
  <c r="J49" i="17"/>
  <c r="L35" i="13"/>
  <c r="K58"/>
  <c r="M46" i="17"/>
  <c r="K43" i="19"/>
  <c r="L45" i="13"/>
  <c r="K58" i="12"/>
  <c r="K57" i="14"/>
  <c r="K52" i="18"/>
  <c r="K45" i="15"/>
  <c r="I56" i="18"/>
  <c r="M62"/>
  <c r="M61" i="19"/>
  <c r="L63"/>
  <c r="L62" i="12"/>
  <c r="K60" i="18"/>
  <c r="M62" i="17"/>
  <c r="BM47" i="1"/>
  <c r="E17"/>
  <c r="E15"/>
  <c r="E10"/>
  <c r="E24"/>
  <c r="E28"/>
  <c r="E29"/>
  <c r="E31"/>
  <c r="I25" i="18"/>
  <c r="J5" i="15"/>
  <c r="L9" i="12"/>
  <c r="M25" i="15"/>
  <c r="L7" i="19"/>
  <c r="K38" i="17"/>
  <c r="L34" i="18"/>
  <c r="J62" i="11"/>
  <c r="I27" i="18"/>
  <c r="J16"/>
  <c r="I42"/>
  <c r="M62" i="11"/>
  <c r="I30" i="18"/>
  <c r="I21" i="11"/>
  <c r="K40"/>
  <c r="J43" i="12"/>
  <c r="M51" i="17"/>
  <c r="L23" i="14"/>
  <c r="L51" i="17"/>
  <c r="K19" i="15"/>
  <c r="M27" i="12"/>
  <c r="K60" i="11"/>
  <c r="K45" i="14"/>
  <c r="L7" i="13"/>
  <c r="L23" i="12"/>
  <c r="J52" i="19"/>
  <c r="I49" i="12"/>
  <c r="L47" i="18"/>
  <c r="M34" i="14"/>
  <c r="M34" i="12"/>
  <c r="I54" i="19"/>
  <c r="L50"/>
  <c r="K6" i="12"/>
  <c r="L60" i="13"/>
  <c r="L16" i="18"/>
  <c r="K53" i="11"/>
  <c r="L48" i="15"/>
  <c r="M35" i="13"/>
  <c r="M58"/>
  <c r="L50"/>
  <c r="J20" i="18"/>
  <c r="L46" i="17"/>
  <c r="K45" i="13"/>
  <c r="I47" i="19"/>
  <c r="L45" i="15"/>
  <c r="L6" i="12"/>
  <c r="L62" i="18"/>
  <c r="I59" i="19"/>
  <c r="K41" i="13"/>
  <c r="I62" i="17"/>
  <c r="BM58" i="1"/>
  <c r="J5" i="12"/>
  <c r="K62" i="18"/>
  <c r="BM54" i="1"/>
  <c r="M58" i="12"/>
  <c r="L35" i="19"/>
  <c r="I41" i="13"/>
  <c r="K47" i="18"/>
  <c r="K37" i="11"/>
  <c r="L11" i="18"/>
  <c r="J62" i="12"/>
  <c r="L10" i="15"/>
  <c r="L18" i="14"/>
  <c r="M18"/>
  <c r="J49" i="12"/>
  <c r="J7" i="19"/>
  <c r="I19" i="13"/>
  <c r="K27" i="18"/>
  <c r="I16"/>
  <c r="M42"/>
  <c r="L41" i="13"/>
  <c r="M13" i="12"/>
  <c r="K34" i="17"/>
  <c r="J40" i="11"/>
  <c r="J31" i="12"/>
  <c r="L55" i="11"/>
  <c r="M19" i="15"/>
  <c r="M5" i="13"/>
  <c r="M60" i="11"/>
  <c r="L33"/>
  <c r="L55" i="17"/>
  <c r="K56" i="12"/>
  <c r="M49"/>
  <c r="J47" i="18"/>
  <c r="J34" i="12"/>
  <c r="L37" i="11"/>
  <c r="L52" i="13"/>
  <c r="M60" i="12"/>
  <c r="J50" i="18"/>
  <c r="M48" i="15"/>
  <c r="J25" i="19"/>
  <c r="J52" i="15"/>
  <c r="J35" i="13"/>
  <c r="J58"/>
  <c r="J60"/>
  <c r="M20" i="18"/>
  <c r="I37" i="12"/>
  <c r="J47" i="19"/>
  <c r="M31" i="13"/>
  <c r="J50"/>
  <c r="K30" i="17"/>
  <c r="J62" i="18"/>
  <c r="L59" i="19"/>
  <c r="I60" i="18"/>
  <c r="L54" i="15"/>
  <c r="M54"/>
  <c r="K54"/>
  <c r="I62" i="12"/>
  <c r="L62" i="17"/>
  <c r="I9" i="11"/>
  <c r="K43" i="12"/>
  <c r="BM50" i="1"/>
  <c r="E12"/>
  <c r="E13"/>
  <c r="E19"/>
  <c r="E14"/>
  <c r="E8"/>
  <c r="E9"/>
  <c r="E25"/>
  <c r="BM25" s="1"/>
  <c r="E20"/>
  <c r="E21"/>
  <c r="E26"/>
  <c r="E27"/>
  <c r="I7" i="19"/>
  <c r="K19" i="12"/>
  <c r="L43" i="19"/>
  <c r="L25"/>
  <c r="K35" i="13"/>
  <c r="M59" i="19"/>
  <c r="J54" i="15"/>
  <c r="M5"/>
  <c r="L5"/>
  <c r="I19" i="19"/>
  <c r="M9" i="12"/>
  <c r="I22" i="17"/>
  <c r="M17"/>
  <c r="J45" i="14"/>
  <c r="J27" i="18"/>
  <c r="K16"/>
  <c r="I15" i="19"/>
  <c r="K42" i="18"/>
  <c r="J7"/>
  <c r="M39" i="19"/>
  <c r="L34" i="17"/>
  <c r="J55" i="11"/>
  <c r="J19" i="12"/>
  <c r="K55" i="11"/>
  <c r="K23" i="14"/>
  <c r="I43" i="19"/>
  <c r="M19" i="12"/>
  <c r="L19" i="15"/>
  <c r="K5" i="13"/>
  <c r="I50"/>
  <c r="L58" i="11"/>
  <c r="K17"/>
  <c r="J33"/>
  <c r="K55" i="17"/>
  <c r="J56" i="12"/>
  <c r="J52" i="13"/>
  <c r="J60" i="12"/>
  <c r="K62"/>
  <c r="I50" i="18"/>
  <c r="J48" i="15"/>
  <c r="I25" i="19"/>
  <c r="I52" i="15"/>
  <c r="I60" i="13"/>
  <c r="M37" i="12"/>
  <c r="M47" i="19"/>
  <c r="L57" i="14"/>
  <c r="M50" i="13"/>
  <c r="M58" i="17"/>
  <c r="M30"/>
  <c r="L7" i="18"/>
  <c r="M63" i="19"/>
  <c r="K59"/>
  <c r="J50" i="15"/>
  <c r="M38"/>
  <c r="E11" i="1"/>
  <c r="L50" i="15"/>
  <c r="I9" i="12"/>
  <c r="M25" i="13"/>
  <c r="L5"/>
  <c r="M44" i="11"/>
  <c r="M55" i="15"/>
  <c r="J58" i="17"/>
  <c r="I31" i="12"/>
  <c r="J13"/>
  <c r="L13"/>
  <c r="J62" i="15"/>
  <c r="K60" i="17"/>
  <c r="L19" i="13"/>
  <c r="I12" i="12"/>
  <c r="I42"/>
  <c r="I31" i="19"/>
  <c r="M43" i="13"/>
  <c r="K48" i="19"/>
  <c r="K16" i="14"/>
  <c r="L9" i="13"/>
  <c r="J9" i="14"/>
  <c r="K10" i="12"/>
  <c r="I18" i="15"/>
  <c r="L14" i="17"/>
  <c r="I11" i="12"/>
  <c r="L25" i="15"/>
  <c r="L22" i="17"/>
  <c r="J18" i="13"/>
  <c r="M22" i="17"/>
  <c r="K13" i="15"/>
  <c r="M10"/>
  <c r="K10"/>
  <c r="M63" i="13"/>
  <c r="M34" i="19"/>
  <c r="M21" i="18"/>
  <c r="K42" i="17"/>
  <c r="M40" i="12"/>
  <c r="J10" i="13"/>
  <c r="K22" i="18"/>
  <c r="I9"/>
  <c r="I20" i="13"/>
  <c r="K28" i="18"/>
  <c r="J39" i="14"/>
  <c r="K24" i="13"/>
  <c r="L32" i="11"/>
  <c r="I12" i="19"/>
  <c r="M6" i="11"/>
  <c r="M8" i="18"/>
  <c r="J14" i="11"/>
  <c r="I46"/>
  <c r="I17"/>
  <c r="J54"/>
  <c r="L59"/>
  <c r="L45" i="14"/>
  <c r="K55" i="13"/>
  <c r="M42" i="14"/>
  <c r="I40" i="13"/>
  <c r="M48" i="19"/>
  <c r="M11"/>
  <c r="M32"/>
  <c r="I46" i="18"/>
  <c r="M35" i="15"/>
  <c r="K41" i="14"/>
  <c r="K27"/>
  <c r="M13" i="11"/>
  <c r="J42" i="12"/>
  <c r="J61"/>
  <c r="I29" i="17"/>
  <c r="K51" i="15"/>
  <c r="I45" i="18"/>
  <c r="I32"/>
  <c r="K57"/>
  <c r="K27" i="19"/>
  <c r="J59" i="14"/>
  <c r="J48" i="18"/>
  <c r="J38" i="19"/>
  <c r="L62" i="15"/>
  <c r="I48" i="18"/>
  <c r="K31" i="15"/>
  <c r="J32" i="18"/>
  <c r="J34" i="15"/>
  <c r="I44" i="11"/>
  <c r="L61" i="18"/>
  <c r="J58" i="15"/>
  <c r="K58"/>
  <c r="BM55" i="1"/>
  <c r="BM61"/>
  <c r="BM46"/>
  <c r="BM40"/>
  <c r="J9" i="13"/>
  <c r="M42" i="17"/>
  <c r="M14" i="13"/>
  <c r="K6" i="11"/>
  <c r="I54" i="14"/>
  <c r="L21" i="18"/>
  <c r="J37" i="13"/>
  <c r="L24"/>
  <c r="I16" i="14"/>
  <c r="I5" i="11"/>
  <c r="I24" i="18"/>
  <c r="K9" i="14"/>
  <c r="I10" i="12"/>
  <c r="K18" i="15"/>
  <c r="L9" i="17"/>
  <c r="K18" i="14"/>
  <c r="L13" i="15"/>
  <c r="L17" i="17"/>
  <c r="M26" i="15"/>
  <c r="J14" i="13"/>
  <c r="J32" i="17"/>
  <c r="I59" i="14"/>
  <c r="K37" i="13"/>
  <c r="J29" i="11"/>
  <c r="L34" i="19"/>
  <c r="J21" i="18"/>
  <c r="J42" i="17"/>
  <c r="J19" i="13"/>
  <c r="M10"/>
  <c r="J22" i="19"/>
  <c r="J19" i="14"/>
  <c r="J22" i="18"/>
  <c r="M9"/>
  <c r="M20" i="13"/>
  <c r="J28" i="18"/>
  <c r="I39" i="14"/>
  <c r="M24" i="13"/>
  <c r="K44" i="11"/>
  <c r="M27" i="19"/>
  <c r="M17" i="11"/>
  <c r="I41" i="18"/>
  <c r="J8"/>
  <c r="L14" i="11"/>
  <c r="I34" i="15"/>
  <c r="J46" i="11"/>
  <c r="J17"/>
  <c r="I54"/>
  <c r="M59"/>
  <c r="M45" i="14"/>
  <c r="J55" i="13"/>
  <c r="J42" i="14"/>
  <c r="M40" i="13"/>
  <c r="L52" i="12"/>
  <c r="L32" i="19"/>
  <c r="I57" i="12"/>
  <c r="L35" i="15"/>
  <c r="M41" i="14"/>
  <c r="J27"/>
  <c r="K61" i="12"/>
  <c r="L32" i="17"/>
  <c r="M29"/>
  <c r="M51" i="15"/>
  <c r="M41" i="19"/>
  <c r="J57" i="18"/>
  <c r="J27" i="19"/>
  <c r="M59" i="14"/>
  <c r="L19"/>
  <c r="I38" i="19"/>
  <c r="K62" i="15"/>
  <c r="L31"/>
  <c r="J38"/>
  <c r="L25" i="12"/>
  <c r="I61" i="18"/>
  <c r="L58" i="15"/>
  <c r="M34"/>
  <c r="I28" i="19"/>
  <c r="L12" i="12"/>
  <c r="J6" i="14"/>
  <c r="J26"/>
  <c r="L11" i="12"/>
  <c r="M25" i="17"/>
  <c r="M6"/>
  <c r="I17"/>
  <c r="I25" i="14"/>
  <c r="J41" i="19"/>
  <c r="I21"/>
  <c r="I38" i="13"/>
  <c r="J34" i="19"/>
  <c r="J44" i="13"/>
  <c r="M25" i="12"/>
  <c r="M38" i="14"/>
  <c r="L31" i="19"/>
  <c r="M22"/>
  <c r="I19" i="14"/>
  <c r="I35" i="19"/>
  <c r="L43" i="17"/>
  <c r="J43" i="13"/>
  <c r="M39" i="14"/>
  <c r="K17" i="12"/>
  <c r="J32" i="11"/>
  <c r="L46"/>
  <c r="K9" i="13"/>
  <c r="K46" i="11"/>
  <c r="I8" i="18"/>
  <c r="M14" i="11"/>
  <c r="M63"/>
  <c r="L54"/>
  <c r="I51"/>
  <c r="J59"/>
  <c r="M12" i="19"/>
  <c r="K54" i="14"/>
  <c r="K50"/>
  <c r="I32" i="15"/>
  <c r="M52" i="12"/>
  <c r="L24"/>
  <c r="M57"/>
  <c r="J35" i="15"/>
  <c r="J53" i="19"/>
  <c r="M31" i="18"/>
  <c r="I51" i="15"/>
  <c r="L47" i="13"/>
  <c r="L49" i="17"/>
  <c r="L63" i="13"/>
  <c r="L32" i="18"/>
  <c r="I62" i="14"/>
  <c r="L16" i="11"/>
  <c r="L17" i="12"/>
  <c r="I31" i="15"/>
  <c r="I32" i="17"/>
  <c r="J60"/>
  <c r="M45" i="18"/>
  <c r="L26" i="15"/>
  <c r="K60" i="19"/>
  <c r="L13" i="11"/>
  <c r="M24" i="18"/>
  <c r="J11" i="12"/>
  <c r="J13" i="15"/>
  <c r="L25" i="14"/>
  <c r="M9"/>
  <c r="L11" i="13"/>
  <c r="K61" i="18"/>
  <c r="I13" i="11"/>
  <c r="K16"/>
  <c r="K19" i="13"/>
  <c r="I24"/>
  <c r="L44" i="14"/>
  <c r="L45" i="18"/>
  <c r="K48"/>
  <c r="L37" i="19"/>
  <c r="BM51" i="1"/>
  <c r="L15" i="18"/>
  <c r="K5" i="11"/>
  <c r="L24" i="18"/>
  <c r="K15"/>
  <c r="L18" i="13"/>
  <c r="J28" i="19"/>
  <c r="K12" i="12"/>
  <c r="K14" i="17"/>
  <c r="I16" i="12"/>
  <c r="M11" i="13"/>
  <c r="M18"/>
  <c r="M25" i="14"/>
  <c r="J11" i="13"/>
  <c r="M11" i="12"/>
  <c r="M32" i="18"/>
  <c r="M21" i="19"/>
  <c r="I29" i="15"/>
  <c r="L38" i="13"/>
  <c r="I44"/>
  <c r="K38" i="14"/>
  <c r="J31" i="19"/>
  <c r="M35"/>
  <c r="K43" i="17"/>
  <c r="I6"/>
  <c r="L43" i="13"/>
  <c r="L22" i="18"/>
  <c r="J44" i="14"/>
  <c r="K32" i="11"/>
  <c r="L6"/>
  <c r="L63"/>
  <c r="K51"/>
  <c r="J54" i="14"/>
  <c r="M50"/>
  <c r="K32" i="15"/>
  <c r="J52" i="12"/>
  <c r="L48" i="19"/>
  <c r="J24" i="12"/>
  <c r="L11" i="19"/>
  <c r="M46" i="18"/>
  <c r="K53" i="19"/>
  <c r="L31" i="18"/>
  <c r="K47" i="13"/>
  <c r="K49" i="17"/>
  <c r="I37" i="13"/>
  <c r="I14"/>
  <c r="M62" i="14"/>
  <c r="I40" i="12"/>
  <c r="K26" i="15"/>
  <c r="I60" i="17"/>
  <c r="J60" i="19"/>
  <c r="K34" i="15"/>
  <c r="J10" i="11"/>
  <c r="BM39" i="1"/>
  <c r="L21" i="19"/>
  <c r="J50" i="14"/>
  <c r="I41"/>
  <c r="L14" i="13"/>
  <c r="L62" i="14"/>
  <c r="J37" i="19"/>
  <c r="L28" i="18"/>
  <c r="J13" i="11"/>
  <c r="J38" i="14"/>
  <c r="K11" i="19"/>
  <c r="J16" i="14"/>
  <c r="I9" i="13"/>
  <c r="J12" i="12"/>
  <c r="M10"/>
  <c r="K6" i="14"/>
  <c r="I26"/>
  <c r="L18" i="15"/>
  <c r="M14" i="17"/>
  <c r="J25" i="15"/>
  <c r="I10"/>
  <c r="M13"/>
  <c r="M42" i="12"/>
  <c r="K29" i="15"/>
  <c r="J38" i="13"/>
  <c r="K21" i="18"/>
  <c r="I42" i="17"/>
  <c r="K44" i="13"/>
  <c r="J40" i="12"/>
  <c r="K29" i="11"/>
  <c r="I10" i="13"/>
  <c r="M31" i="19"/>
  <c r="K35"/>
  <c r="J20" i="13"/>
  <c r="K44" i="14"/>
  <c r="M16"/>
  <c r="J44" i="11"/>
  <c r="J6"/>
  <c r="L51"/>
  <c r="M54" i="14"/>
  <c r="I55" i="13"/>
  <c r="I50" i="14"/>
  <c r="J32" i="15"/>
  <c r="L42" i="14"/>
  <c r="K40" i="13"/>
  <c r="J48" i="19"/>
  <c r="K24" i="12"/>
  <c r="J11" i="19"/>
  <c r="J32"/>
  <c r="K46" i="18"/>
  <c r="L41" i="14"/>
  <c r="I27"/>
  <c r="J16" i="11"/>
  <c r="L42" i="12"/>
  <c r="M61"/>
  <c r="L53" i="19"/>
  <c r="L29" i="17"/>
  <c r="J31" i="18"/>
  <c r="I47" i="13"/>
  <c r="L37"/>
  <c r="M57" i="18"/>
  <c r="I27" i="19"/>
  <c r="K62" i="14"/>
  <c r="L38" i="19"/>
  <c r="I62" i="15"/>
  <c r="L9" i="18"/>
  <c r="M60" i="19"/>
  <c r="J22" i="17"/>
  <c r="I14"/>
  <c r="J6"/>
  <c r="J18" i="15"/>
  <c r="K26" i="14"/>
  <c r="J18"/>
  <c r="L25" i="17"/>
  <c r="M9"/>
  <c r="K25" i="15"/>
  <c r="M58"/>
  <c r="I26"/>
  <c r="I32" i="11"/>
  <c r="K40" i="12"/>
  <c r="L29" i="15"/>
  <c r="I38"/>
  <c r="M41" i="18"/>
  <c r="K41" i="19"/>
  <c r="M44" i="14"/>
  <c r="I24" i="12"/>
  <c r="K31" i="18"/>
  <c r="K6" i="17"/>
  <c r="K10" i="13"/>
  <c r="BM45" i="1"/>
  <c r="BM33" l="1"/>
  <c r="BM32"/>
  <c r="BM24"/>
  <c r="BM42"/>
  <c r="BM35"/>
  <c r="BM37"/>
  <c r="BM41"/>
  <c r="BM36"/>
  <c r="BM43"/>
  <c r="BN27"/>
  <c r="BM13"/>
  <c r="BM17"/>
  <c r="BM23"/>
  <c r="BM15"/>
  <c r="BM20"/>
  <c r="BN17"/>
  <c r="BN9"/>
  <c r="BN16"/>
  <c r="BN20"/>
  <c r="BM16"/>
  <c r="BM22"/>
  <c r="BM21"/>
  <c r="J8" i="11"/>
  <c r="I8"/>
  <c r="K8"/>
  <c r="M8"/>
  <c r="L8"/>
  <c r="BM10" i="1"/>
  <c r="BN26"/>
  <c r="BM14"/>
  <c r="BM26"/>
  <c r="BN15"/>
  <c r="BM9"/>
  <c r="BN18"/>
  <c r="BN22"/>
  <c r="BN10"/>
  <c r="BN12"/>
  <c r="BN14"/>
  <c r="BM27"/>
  <c r="BN31"/>
  <c r="BN13"/>
  <c r="BN28"/>
  <c r="BN11"/>
  <c r="BM31"/>
  <c r="BM11"/>
  <c r="BM28"/>
  <c r="BM8"/>
  <c r="BM29"/>
  <c r="BN30"/>
  <c r="BN29"/>
  <c r="BN8"/>
  <c r="BN21"/>
  <c r="BN24"/>
  <c r="BN25"/>
  <c r="BN23"/>
  <c r="BM12"/>
  <c r="BN19"/>
  <c r="BM30"/>
  <c r="BM18"/>
  <c r="BM19"/>
</calcChain>
</file>

<file path=xl/sharedStrings.xml><?xml version="1.0" encoding="utf-8"?>
<sst xmlns="http://schemas.openxmlformats.org/spreadsheetml/2006/main" count="1990" uniqueCount="456">
  <si>
    <t>Date</t>
  </si>
  <si>
    <t>ID</t>
  </si>
  <si>
    <t>Club</t>
  </si>
  <si>
    <t xml:space="preserve">ID </t>
  </si>
  <si>
    <t>Data</t>
  </si>
  <si>
    <t>UK</t>
  </si>
  <si>
    <t>BEL</t>
  </si>
  <si>
    <t>FRA</t>
  </si>
  <si>
    <t>SUI</t>
  </si>
  <si>
    <t>ITA</t>
  </si>
  <si>
    <t>ESP</t>
  </si>
  <si>
    <t>Points</t>
  </si>
  <si>
    <t>Victoire</t>
  </si>
  <si>
    <t>Nul</t>
  </si>
  <si>
    <t>Défaite</t>
  </si>
  <si>
    <t>Hyksos</t>
  </si>
  <si>
    <t>Urartu</t>
  </si>
  <si>
    <t>Huns</t>
  </si>
  <si>
    <t>Beja</t>
  </si>
  <si>
    <t>Qara-Khitan</t>
  </si>
  <si>
    <t>Hussite</t>
  </si>
  <si>
    <t>L'Art de la Guerre</t>
  </si>
  <si>
    <t>Instructions</t>
  </si>
  <si>
    <t>N°</t>
  </si>
  <si>
    <t>Adversaire</t>
  </si>
  <si>
    <t>Ex-Aequo</t>
  </si>
  <si>
    <t>Versions</t>
  </si>
  <si>
    <t>US</t>
  </si>
  <si>
    <t>The results excel file</t>
  </si>
  <si>
    <t>1.0 : Initial version</t>
  </si>
  <si>
    <t>1.1 : Minor corrections</t>
  </si>
  <si>
    <t>1.2 : Corrections to draw matches’ rounds</t>
  </si>
  <si>
    <t>1.3 : Addition of the army list in version 2</t>
  </si>
  <si>
    <t>1.4 : Modifications for the draw matches (base 35pts instead of 40)</t>
  </si>
  <si>
    <t>2.0 : Modifications due to new organisation charter for tournaments, counting for the championship</t>
  </si>
  <si>
    <t>Tournament</t>
  </si>
  <si>
    <t>Theme</t>
  </si>
  <si>
    <t>Country</t>
  </si>
  <si>
    <t>L'Art de la Guerre - Result Sheet</t>
  </si>
  <si>
    <t>Surname</t>
  </si>
  <si>
    <t>First Name</t>
  </si>
  <si>
    <t>Army</t>
  </si>
  <si>
    <t>Units</t>
  </si>
  <si>
    <t>Umpire Zone</t>
  </si>
  <si>
    <t>Opponents</t>
  </si>
  <si>
    <t>Scores</t>
  </si>
  <si>
    <t>Ajustment</t>
  </si>
  <si>
    <t xml:space="preserve">The excel file is used to help to pair up and to record Tournament results for L'Art de la Guerre. </t>
  </si>
  <si>
    <t>Using this spreadsheet allows the Tournament Organiser to submit the results for automatic inclusion in the global tournament database. This generates ELO rankings for players across the world.</t>
  </si>
  <si>
    <r>
      <t xml:space="preserve">1 - </t>
    </r>
    <r>
      <rPr>
        <sz val="12"/>
        <rFont val="Book Antiqua"/>
        <family val="1"/>
      </rPr>
      <t>Enter the tournament’s data: tournament name, theme, date, country where it takes place, number of players and number of rounds (3 to 5). Theses pieces of information will be saved in the database.</t>
    </r>
  </si>
  <si>
    <r>
      <t>2 -</t>
    </r>
    <r>
      <rPr>
        <sz val="12"/>
        <rFont val="Book Antiqua"/>
        <family val="1"/>
      </rPr>
      <t xml:space="preserve"> Copy the list of players by filling the following columns: ID, Surname, First Name, Club, army list nbr and its nbr of units. Each ID is linked to only one player. If a player has already played in a tournament, he has an ID nbr, that can be found on the ADLG website. For the new players, the umpires can obtain their ID by calling the championship master. Otherwise take ID nbr as N101 to N150.</t>
    </r>
  </si>
  <si>
    <r>
      <t>3 -</t>
    </r>
    <r>
      <rPr>
        <sz val="12"/>
        <rFont val="Book Antiqua"/>
        <family val="1"/>
      </rPr>
      <t xml:space="preserve"> For each round, pairings arecalculated manually by the umpire. You can show or hide the details of each round by clicking on buttons.  Entering the ID of each players opponent in the draw will generate an automatic check for mistakes: a </t>
    </r>
    <r>
      <rPr>
        <sz val="12"/>
        <color indexed="10"/>
        <rFont val="Book Antiqua"/>
        <family val="1"/>
      </rPr>
      <t xml:space="preserve">red highlighted cell </t>
    </r>
    <r>
      <rPr>
        <sz val="12"/>
        <rFont val="Book Antiqua"/>
        <family val="1"/>
      </rPr>
      <t xml:space="preserve">means that an incorrect player number has been entered, a </t>
    </r>
    <r>
      <rPr>
        <sz val="12"/>
        <color indexed="14"/>
        <rFont val="Book Antiqua"/>
        <family val="1"/>
      </rPr>
      <t>purple cell</t>
    </r>
    <r>
      <rPr>
        <sz val="12"/>
        <rFont val="Book Antiqua"/>
        <family val="1"/>
      </rPr>
      <t xml:space="preserve"> means that the players have already played together and </t>
    </r>
    <r>
      <rPr>
        <sz val="12"/>
        <color indexed="51"/>
        <rFont val="Book Antiqua"/>
        <family val="1"/>
      </rPr>
      <t>an amber cell</t>
    </r>
    <r>
      <rPr>
        <sz val="12"/>
        <rFont val="Book Antiqua"/>
        <family val="1"/>
      </rPr>
      <t xml:space="preserve"> means that the players come from the same club. The opponent’s name is automatically generated from the ID number. A summary of the pairings for that turn is generated when the ("Rnd") button is clicked. </t>
    </r>
  </si>
  <si>
    <r>
      <t>4 -</t>
    </r>
    <r>
      <rPr>
        <sz val="12"/>
        <rFont val="Book Antiqua"/>
        <family val="1"/>
      </rPr>
      <t xml:space="preserve"> A the end of each game players only need to submit the result (victory, a defeat or a draw) and also the number of of losses (not required for broken armies). Both players results need to be entered, and if their results are incompatible (ie both are listed as winning outright) the cell will be highlighted in red. The points accruing to each player are calculated automatically (based on the army sizes entered earlier) and added in the Points columns in green.</t>
    </r>
  </si>
  <si>
    <r>
      <t>7 -</t>
    </r>
    <r>
      <rPr>
        <sz val="12"/>
        <rFont val="Book Antiqua"/>
        <family val="1"/>
      </rPr>
      <t xml:space="preserve"> When the tournament is over, please send this results file to the AGLG Tournament admin. The results will be recorded in the tournament database.</t>
    </r>
  </si>
  <si>
    <t>Rnd 1</t>
  </si>
  <si>
    <t>Rnd 2</t>
  </si>
  <si>
    <t>Rnd 3</t>
  </si>
  <si>
    <t>Rnd 4</t>
  </si>
  <si>
    <t>Rnd 5</t>
  </si>
  <si>
    <t>Result</t>
  </si>
  <si>
    <r>
      <t xml:space="preserve">6 </t>
    </r>
    <r>
      <rPr>
        <sz val="12"/>
        <rFont val="Book Antiqua"/>
        <family val="1"/>
      </rPr>
      <t>- The column “Ajustment Points” allows the umpire to manually add or subtract points from the player’s total. It could be used to implement penalties or bonuses such as:
-10pts to a player for a late list;
-100pts for a player that changes or provides his list at the beginning of the tournament;
-30pts for unsporting behaviour.</t>
    </r>
  </si>
  <si>
    <t>Sumer and Akkad</t>
  </si>
  <si>
    <t>Sumerian Successor</t>
  </si>
  <si>
    <t>Kassite Babylonian</t>
  </si>
  <si>
    <t>Libyan</t>
  </si>
  <si>
    <t>New Kingdom Egyptian</t>
  </si>
  <si>
    <t>Libyan Egyptian</t>
  </si>
  <si>
    <t>Kushite Egyptian</t>
  </si>
  <si>
    <t>Ancient Bedouin</t>
  </si>
  <si>
    <t>Syrian City States</t>
  </si>
  <si>
    <t>Ancient Hebrew</t>
  </si>
  <si>
    <t>Philistine</t>
  </si>
  <si>
    <t>Medes</t>
  </si>
  <si>
    <t>Mycenean</t>
  </si>
  <si>
    <t>Geometric Greek</t>
  </si>
  <si>
    <t>Celts</t>
  </si>
  <si>
    <t>Vedic Indian</t>
  </si>
  <si>
    <t>Early Macedonian</t>
  </si>
  <si>
    <t>Alexandrian Macedonian</t>
  </si>
  <si>
    <t>Alexander the Great</t>
  </si>
  <si>
    <t>Seleucid</t>
  </si>
  <si>
    <t>Later Macedonian</t>
  </si>
  <si>
    <t>Bactrians &amp; Indo-Greek</t>
  </si>
  <si>
    <t>Tullian Roman</t>
  </si>
  <si>
    <t>Syracusan</t>
  </si>
  <si>
    <t>Camillan Roman</t>
  </si>
  <si>
    <t>Republican Roman</t>
  </si>
  <si>
    <t>Early Carthaginian</t>
  </si>
  <si>
    <t>Numidian</t>
  </si>
  <si>
    <t>Classical Greek</t>
  </si>
  <si>
    <t>Hellenistic Greek</t>
  </si>
  <si>
    <t>Illyrian</t>
  </si>
  <si>
    <t>Thracian</t>
  </si>
  <si>
    <t>Lydian</t>
  </si>
  <si>
    <t>Lycian</t>
  </si>
  <si>
    <t>Cappadocian</t>
  </si>
  <si>
    <t>Bosporan Kingdom</t>
  </si>
  <si>
    <t>Early Arab</t>
  </si>
  <si>
    <t>Scythian</t>
  </si>
  <si>
    <t>Vietnamese</t>
  </si>
  <si>
    <t>Classical Indian</t>
  </si>
  <si>
    <t>Triumvirate Roman</t>
  </si>
  <si>
    <t>Early Imperial Roman</t>
  </si>
  <si>
    <t>Patrician Roman</t>
  </si>
  <si>
    <t>Gallic</t>
  </si>
  <si>
    <t>Ancient Spanish</t>
  </si>
  <si>
    <t>Ancient British</t>
  </si>
  <si>
    <t>Parthian</t>
  </si>
  <si>
    <t>Palmyran</t>
  </si>
  <si>
    <t>Kushan</t>
  </si>
  <si>
    <t>Sassanid Persian</t>
  </si>
  <si>
    <t>African Vandal</t>
  </si>
  <si>
    <t>Han Chinese</t>
  </si>
  <si>
    <t>Three Kingdoms Chinese</t>
  </si>
  <si>
    <t>Tamil Indian</t>
  </si>
  <si>
    <t>Three Kingdoms Korean</t>
  </si>
  <si>
    <t>Emishi</t>
  </si>
  <si>
    <t>Justinian Byzantine</t>
  </si>
  <si>
    <t>Thematic Byzantine</t>
  </si>
  <si>
    <t>Nikephorian Byzantine</t>
  </si>
  <si>
    <t>Bagratid Armenian</t>
  </si>
  <si>
    <t>Arab Conquest</t>
  </si>
  <si>
    <t>Umayyad Arab</t>
  </si>
  <si>
    <t>North African Arab</t>
  </si>
  <si>
    <t>Andalusian Arab</t>
  </si>
  <si>
    <t>Abbasid Arab</t>
  </si>
  <si>
    <t>Arab Indian</t>
  </si>
  <si>
    <t>Welsh</t>
  </si>
  <si>
    <t>Feudal Spanish</t>
  </si>
  <si>
    <t>Serbo-Croatian</t>
  </si>
  <si>
    <t>Christian Nubian</t>
  </si>
  <si>
    <t>Burmese</t>
  </si>
  <si>
    <t>Tibetan</t>
  </si>
  <si>
    <t>Anglo-Danish</t>
  </si>
  <si>
    <t>Feudal English</t>
  </si>
  <si>
    <t>Feudal Scots</t>
  </si>
  <si>
    <t>Sicilian Normans</t>
  </si>
  <si>
    <t>Communal Italian</t>
  </si>
  <si>
    <t>Feudal German</t>
  </si>
  <si>
    <t>Cilician Armenian</t>
  </si>
  <si>
    <t>Ghaznavid</t>
  </si>
  <si>
    <t>Fatimid Egyptian</t>
  </si>
  <si>
    <t>Ayyubid Egyptian</t>
  </si>
  <si>
    <t>Tuareg</t>
  </si>
  <si>
    <t>Feudal Polish</t>
  </si>
  <si>
    <t>Feudal Hungarian</t>
  </si>
  <si>
    <t>Georgian</t>
  </si>
  <si>
    <t>Feudal Russian</t>
  </si>
  <si>
    <t>Cuman</t>
  </si>
  <si>
    <t>Teutonic Knights</t>
  </si>
  <si>
    <t>Samurai</t>
  </si>
  <si>
    <t>Medieval Vietnamese</t>
  </si>
  <si>
    <t>Song Chinese</t>
  </si>
  <si>
    <t>Mongol Empire</t>
  </si>
  <si>
    <t>Swiss</t>
  </si>
  <si>
    <t>Medieval Scots</t>
  </si>
  <si>
    <t>Medieval German</t>
  </si>
  <si>
    <t>Medieval Spanish</t>
  </si>
  <si>
    <t>Burgundian</t>
  </si>
  <si>
    <t>Wars of the Roses</t>
  </si>
  <si>
    <t>Lithuanian</t>
  </si>
  <si>
    <t>Medieval Hungarian</t>
  </si>
  <si>
    <t>Muscovite Russian</t>
  </si>
  <si>
    <t>Medieval Polish</t>
  </si>
  <si>
    <t>Serbian Empire</t>
  </si>
  <si>
    <t>Later Byzantine</t>
  </si>
  <si>
    <t>Ottoman Turkish</t>
  </si>
  <si>
    <t>Catalan Company</t>
  </si>
  <si>
    <t>Albanian</t>
  </si>
  <si>
    <t>Ottoman Empire</t>
  </si>
  <si>
    <t>Islamic Persian</t>
  </si>
  <si>
    <t>Steppe Mongol</t>
  </si>
  <si>
    <t>Timurid</t>
  </si>
  <si>
    <t>Yuan Chinese</t>
  </si>
  <si>
    <t>Later Samurai</t>
  </si>
  <si>
    <t>Ming Chinese</t>
  </si>
  <si>
    <t>Toltec</t>
  </si>
  <si>
    <t>Chanca</t>
  </si>
  <si>
    <t>Tupi</t>
  </si>
  <si>
    <t>Mapuche</t>
  </si>
  <si>
    <t>Round 1 Draw</t>
  </si>
  <si>
    <t>VALID?</t>
  </si>
  <si>
    <t>- vs -</t>
  </si>
  <si>
    <t>Round 2 Draw</t>
  </si>
  <si>
    <t>Round 4 Draw</t>
  </si>
  <si>
    <t>Round 5 Draw</t>
  </si>
  <si>
    <t>Round 3 Draw</t>
  </si>
  <si>
    <t>Neo-Babylonian</t>
  </si>
  <si>
    <t>Ptolemaic</t>
  </si>
  <si>
    <t>Early Successors</t>
  </si>
  <si>
    <t>Feudal French</t>
  </si>
  <si>
    <t>Eastern Latin Empire</t>
  </si>
  <si>
    <t>Sahelian Empire</t>
  </si>
  <si>
    <t>Low Countries</t>
  </si>
  <si>
    <t>Medieval Welsh</t>
  </si>
  <si>
    <t>Delhi Sultanate</t>
  </si>
  <si>
    <t>Tarascan</t>
  </si>
  <si>
    <t>Losses</t>
  </si>
  <si>
    <t>Medieval</t>
  </si>
  <si>
    <t>Biblical</t>
  </si>
  <si>
    <t>Ancient</t>
  </si>
  <si>
    <t>Classical</t>
  </si>
  <si>
    <t>Roman</t>
  </si>
  <si>
    <t>Dark Ages</t>
  </si>
  <si>
    <t>Feudal</t>
  </si>
  <si>
    <t>Late Middle Ages</t>
  </si>
  <si>
    <t>Other Themes</t>
  </si>
  <si>
    <t>Open Theme</t>
  </si>
  <si>
    <t>V2.1</t>
  </si>
  <si>
    <t/>
  </si>
  <si>
    <t>Rnd 6</t>
  </si>
  <si>
    <t>Rnd 7</t>
  </si>
  <si>
    <t>Rnd 8</t>
  </si>
  <si>
    <t>Appariements du tour 4</t>
  </si>
  <si>
    <t>Khurasanian</t>
  </si>
  <si>
    <t>`</t>
  </si>
  <si>
    <t># Rounds (3 - 8)</t>
  </si>
  <si>
    <t># Players (8 - 52)</t>
  </si>
  <si>
    <t>Team Total</t>
  </si>
  <si>
    <t>Team 1</t>
  </si>
  <si>
    <t>1 Team Name A</t>
  </si>
  <si>
    <t>1 Team Name B</t>
  </si>
  <si>
    <t>1 Team Name C</t>
  </si>
  <si>
    <t>Player B</t>
  </si>
  <si>
    <t>Player A</t>
  </si>
  <si>
    <t>Team 2</t>
  </si>
  <si>
    <t>Player C</t>
  </si>
  <si>
    <t>Team 3</t>
  </si>
  <si>
    <t>Team 4</t>
  </si>
  <si>
    <t>Team 5</t>
  </si>
  <si>
    <t>Team 6</t>
  </si>
  <si>
    <t>Team 7</t>
  </si>
  <si>
    <t>Team 8</t>
  </si>
  <si>
    <t>2 Team Name A</t>
  </si>
  <si>
    <t>2 Team Name B</t>
  </si>
  <si>
    <t>2 Team Name C</t>
  </si>
  <si>
    <t>3 Team Name A</t>
  </si>
  <si>
    <t>3 Team Name B</t>
  </si>
  <si>
    <t>3 Team Name C</t>
  </si>
  <si>
    <t>4 Team Name A</t>
  </si>
  <si>
    <t>4 Team Name B</t>
  </si>
  <si>
    <t>4 Team Name C</t>
  </si>
  <si>
    <t>5 Team Name A</t>
  </si>
  <si>
    <t>5 Team Name B</t>
  </si>
  <si>
    <t>5 Team Name C</t>
  </si>
  <si>
    <t>6 Team Name A</t>
  </si>
  <si>
    <t>6 Team Name B</t>
  </si>
  <si>
    <t>6 Team Name C</t>
  </si>
  <si>
    <t>7 Team Name A</t>
  </si>
  <si>
    <t>7 Team Name B</t>
  </si>
  <si>
    <t>7 Team Name C</t>
  </si>
  <si>
    <t>8 Team Name A</t>
  </si>
  <si>
    <t>8 Team Name B</t>
  </si>
  <si>
    <t>8 Team Name C</t>
  </si>
  <si>
    <t>Three Player Team Event</t>
  </si>
  <si>
    <t>DE</t>
  </si>
  <si>
    <t>Amorite Highlanders</t>
  </si>
  <si>
    <t>Elamite</t>
  </si>
  <si>
    <t>Old Assyrian and Babylonian</t>
  </si>
  <si>
    <t>Assyrian</t>
  </si>
  <si>
    <t>Assyrian Empire and Sargonid</t>
  </si>
  <si>
    <t>Old and Middle Kingdom Egyptian</t>
  </si>
  <si>
    <t>Nubian</t>
  </si>
  <si>
    <t>Oman and Gulf States</t>
  </si>
  <si>
    <t>Hittite</t>
  </si>
  <si>
    <t>Hurri-Mitanni</t>
  </si>
  <si>
    <t>Syria, Canaan and Ugarit</t>
  </si>
  <si>
    <t>Sea Peoples</t>
  </si>
  <si>
    <t>Aramaean and Neo-Hittite</t>
  </si>
  <si>
    <t>Phrygian</t>
  </si>
  <si>
    <t>Mycenaean</t>
  </si>
  <si>
    <t>Phoenicians of Cyprus</t>
  </si>
  <si>
    <t>Indus Valley</t>
  </si>
  <si>
    <t>Erlitou Shang Chinese</t>
  </si>
  <si>
    <t>Pyrrhic</t>
  </si>
  <si>
    <t>Italic Tribes</t>
  </si>
  <si>
    <t>Etruscan</t>
  </si>
  <si>
    <t>Carthaginian</t>
  </si>
  <si>
    <t>Saitic Egyptian</t>
  </si>
  <si>
    <t>Kyrenean Greek</t>
  </si>
  <si>
    <t>Meroitic Kushite</t>
  </si>
  <si>
    <t>Achaemenid Persian</t>
  </si>
  <si>
    <t>Bithynian</t>
  </si>
  <si>
    <t>Later Achaemenid Persian</t>
  </si>
  <si>
    <t>Armenian</t>
  </si>
  <si>
    <t>Galatian</t>
  </si>
  <si>
    <t>Pergamon</t>
  </si>
  <si>
    <t>Aramaean</t>
  </si>
  <si>
    <t>Sarmatian</t>
  </si>
  <si>
    <t>Warring States</t>
  </si>
  <si>
    <t>Qiang Di</t>
  </si>
  <si>
    <t>Yayoi Japanese</t>
  </si>
  <si>
    <t>Slave revolts</t>
  </si>
  <si>
    <t>Middle Imperial Roman</t>
  </si>
  <si>
    <t>Late Imperial Roman</t>
  </si>
  <si>
    <t>German</t>
  </si>
  <si>
    <t>Dacian and Carpi</t>
  </si>
  <si>
    <t>Visigoth</t>
  </si>
  <si>
    <t>Vandal</t>
  </si>
  <si>
    <t>Ostrogoth</t>
  </si>
  <si>
    <t>Gepid, Herul, Taifali and Sciri</t>
  </si>
  <si>
    <t>Franks, Alemanni, Burgundi, Suevi</t>
  </si>
  <si>
    <t>Britto-Roman</t>
  </si>
  <si>
    <t>Judaean Jewish</t>
  </si>
  <si>
    <t>Commagene</t>
  </si>
  <si>
    <t>Mithridatic</t>
  </si>
  <si>
    <t>Alan</t>
  </si>
  <si>
    <t>Hephthalite Huns</t>
  </si>
  <si>
    <t>Blemmyes and Nobatae</t>
  </si>
  <si>
    <t>Moors</t>
  </si>
  <si>
    <t>Kingdom of Axum</t>
  </si>
  <si>
    <t>Xiongnu</t>
  </si>
  <si>
    <t>Xianbei</t>
  </si>
  <si>
    <t>Kofun-Nara Japanese</t>
  </si>
  <si>
    <t>Maurikian Byzantine</t>
  </si>
  <si>
    <t>Armenian Principality</t>
  </si>
  <si>
    <t>Tulunid and Iqshidid Egyptian</t>
  </si>
  <si>
    <t>Bedouin Dynasties</t>
  </si>
  <si>
    <t>Central Asian Turkish</t>
  </si>
  <si>
    <t>Visigoth in Spain</t>
  </si>
  <si>
    <t>Lombard</t>
  </si>
  <si>
    <t>Italian Ostrogoth</t>
  </si>
  <si>
    <t>Later Scots-Irish</t>
  </si>
  <si>
    <t>Post Roman British</t>
  </si>
  <si>
    <t>Later Pictish</t>
  </si>
  <si>
    <t>Merovingian Frankish</t>
  </si>
  <si>
    <t>Armourican Breton</t>
  </si>
  <si>
    <t>Anglo-Saxon</t>
  </si>
  <si>
    <t>Astur-Leónese and Navarrese</t>
  </si>
  <si>
    <t>Carolingian Frankish</t>
  </si>
  <si>
    <t>Later Franks</t>
  </si>
  <si>
    <t>Viking and Leidang</t>
  </si>
  <si>
    <t>Irish</t>
  </si>
  <si>
    <t>Scots</t>
  </si>
  <si>
    <t>Slav</t>
  </si>
  <si>
    <t>Avar</t>
  </si>
  <si>
    <t>Bulgar</t>
  </si>
  <si>
    <t>Khazar</t>
  </si>
  <si>
    <t>Magyar</t>
  </si>
  <si>
    <t>Pecheneg</t>
  </si>
  <si>
    <t>Rus</t>
  </si>
  <si>
    <t>Rebel Vietnam</t>
  </si>
  <si>
    <t>Hindu Indian</t>
  </si>
  <si>
    <t>Sui and Tang Chinese</t>
  </si>
  <si>
    <t>Khmer Empire and Cham</t>
  </si>
  <si>
    <t>Nanzhao and Dali</t>
  </si>
  <si>
    <t>Heian Japanese</t>
  </si>
  <si>
    <t>Shatuo Turkish</t>
  </si>
  <si>
    <t>Tribal Mongol</t>
  </si>
  <si>
    <t>Norman</t>
  </si>
  <si>
    <t>Anglo-Norman</t>
  </si>
  <si>
    <t>Feudal Welsh</t>
  </si>
  <si>
    <t>Feudal Anglo-Irish</t>
  </si>
  <si>
    <t>Scots Isles and Highlanders</t>
  </si>
  <si>
    <t xml:space="preserve">Kingdom of Sicily </t>
  </si>
  <si>
    <t>Konstantinan Byzantine</t>
  </si>
  <si>
    <t>Komnenan Byzantine</t>
  </si>
  <si>
    <t>Crusader</t>
  </si>
  <si>
    <t>Later Crusader</t>
  </si>
  <si>
    <t>Frankish Cyprus</t>
  </si>
  <si>
    <t>Dailami Dynasties</t>
  </si>
  <si>
    <t>Kurdish Dynasties</t>
  </si>
  <si>
    <t>Seljuk Turks</t>
  </si>
  <si>
    <t>Taifa Kingdoms</t>
  </si>
  <si>
    <t>Syrian</t>
  </si>
  <si>
    <t>Ghurid</t>
  </si>
  <si>
    <t>Khwarazmian</t>
  </si>
  <si>
    <t>Berber</t>
  </si>
  <si>
    <t>African kingdoms</t>
  </si>
  <si>
    <t>Feudal Scandinavian</t>
  </si>
  <si>
    <t>Prussian and Estonian</t>
  </si>
  <si>
    <t>Khitan-Liao</t>
  </si>
  <si>
    <t>Goryeo Korean</t>
  </si>
  <si>
    <t>Xi Xia</t>
  </si>
  <si>
    <t>Jurchen-Jin</t>
  </si>
  <si>
    <t>Granadine</t>
  </si>
  <si>
    <t>Medieval Irish</t>
  </si>
  <si>
    <t>Medieval Anglo-Irish</t>
  </si>
  <si>
    <t>Condottieri</t>
  </si>
  <si>
    <t>Hundred Years War English</t>
  </si>
  <si>
    <t>Hundred Years War French</t>
  </si>
  <si>
    <t>Kingdom of Navarre</t>
  </si>
  <si>
    <t>Free Company</t>
  </si>
  <si>
    <t>French Ordonnance</t>
  </si>
  <si>
    <t>Burgundian Ordonnance</t>
  </si>
  <si>
    <t>Medieval Scandinavian</t>
  </si>
  <si>
    <t>Golden Horde</t>
  </si>
  <si>
    <t>Medieval Teutonic</t>
  </si>
  <si>
    <t>Second Bulgarian Empire</t>
  </si>
  <si>
    <t>Mamluk</t>
  </si>
  <si>
    <t>Turkoman</t>
  </si>
  <si>
    <t>Order of St John</t>
  </si>
  <si>
    <t>Medieval Cyprus</t>
  </si>
  <si>
    <t>Vlach and Moldavian</t>
  </si>
  <si>
    <t>Besieged Byzantine</t>
  </si>
  <si>
    <t>Ilkhanid Mongol</t>
  </si>
  <si>
    <t>Jalayirid</t>
  </si>
  <si>
    <t>Vijayanagar Kingdom</t>
  </si>
  <si>
    <t>Indonesian and Malay</t>
  </si>
  <si>
    <t>Siam</t>
  </si>
  <si>
    <t>Yi Korean</t>
  </si>
  <si>
    <t>Olmec</t>
  </si>
  <si>
    <t>Maya</t>
  </si>
  <si>
    <t>Zapotec and Mixtec</t>
  </si>
  <si>
    <t>Chinantec</t>
  </si>
  <si>
    <t>Aztec</t>
  </si>
  <si>
    <t>Texcala</t>
  </si>
  <si>
    <t>Inca</t>
  </si>
  <si>
    <t>Mochica and Chimu</t>
  </si>
  <si>
    <t>Chichimec</t>
  </si>
  <si>
    <t>Pueblos</t>
  </si>
  <si>
    <t>North American tribes</t>
  </si>
  <si>
    <t>Mound Builder tribes</t>
  </si>
  <si>
    <t>Polynesian and Melanesian</t>
  </si>
  <si>
    <t>Zhou, Spring &amp; Autumn Chinese</t>
  </si>
  <si>
    <t>Graeco-Bactrian/Graeco-Indian</t>
  </si>
  <si>
    <t>Caledonian, Scots-Irish, Pictish</t>
  </si>
  <si>
    <t>Chinese N &amp; S Dynasties</t>
  </si>
  <si>
    <t>Sogdian and C'tal Asia Cities</t>
  </si>
  <si>
    <t>Tang and 5 Dynasties Chinese</t>
  </si>
  <si>
    <t>B/Sheep &amp; W/Sheep Turkoman</t>
  </si>
  <si>
    <t>Saxon,Anglo-Saxon,Frisian,Jute</t>
  </si>
  <si>
    <t>C/pnnian, Lucian, Apulian &amp; B/tian</t>
  </si>
  <si>
    <t>Team 1 A</t>
  </si>
  <si>
    <t>Team 1 B</t>
  </si>
  <si>
    <t>Team 1 C</t>
  </si>
  <si>
    <t>Team 2 A</t>
  </si>
  <si>
    <t>Team 2 B</t>
  </si>
  <si>
    <t>Team 2 C</t>
  </si>
  <si>
    <t>Team 3 A</t>
  </si>
  <si>
    <t>Team 3 B</t>
  </si>
  <si>
    <t>Team 3 C</t>
  </si>
  <si>
    <t>Team 4 A</t>
  </si>
  <si>
    <t>Team 4 B</t>
  </si>
  <si>
    <t>Team 4 C</t>
  </si>
  <si>
    <t>Team 5 A</t>
  </si>
  <si>
    <t>Team 5 B</t>
  </si>
  <si>
    <t>Team 5 C</t>
  </si>
  <si>
    <t>Team 6 A</t>
  </si>
  <si>
    <t>Team 6 B</t>
  </si>
  <si>
    <t>Team 6 C</t>
  </si>
  <si>
    <t>Team 7 A</t>
  </si>
  <si>
    <t>Team 7 B</t>
  </si>
  <si>
    <t>Team 7 C</t>
  </si>
  <si>
    <t>Team 8 A</t>
  </si>
  <si>
    <t>Team 8 B</t>
  </si>
  <si>
    <t>Team 8 C</t>
  </si>
  <si>
    <r>
      <t>5 -</t>
    </r>
    <r>
      <rPr>
        <sz val="12"/>
        <rFont val="Book Antiqua"/>
        <family val="1"/>
      </rPr>
      <t xml:space="preserve"> At the end of the round, you can get the overall ranking by clicking the (sort out) button “</t>
    </r>
    <r>
      <rPr>
        <b/>
        <sz val="12"/>
        <rFont val="Book Antiqua"/>
        <family val="1"/>
      </rPr>
      <t>Team Sort</t>
    </r>
    <r>
      <rPr>
        <sz val="12"/>
        <rFont val="Book Antiqua"/>
        <family val="1"/>
      </rPr>
      <t>”. This will be sorted by increasing points. Then click "</t>
    </r>
    <r>
      <rPr>
        <b/>
        <sz val="12"/>
        <rFont val="Book Antiqua"/>
        <family val="1"/>
      </rPr>
      <t>make draw</t>
    </r>
    <r>
      <rPr>
        <sz val="12"/>
        <rFont val="Book Antiqua"/>
        <family val="1"/>
      </rPr>
      <t>" for printing of the matches. Click again "</t>
    </r>
    <r>
      <rPr>
        <b/>
        <sz val="12"/>
        <rFont val="Book Antiqua"/>
        <family val="1"/>
      </rPr>
      <t>Team Sort</t>
    </r>
    <r>
      <rPr>
        <sz val="12"/>
        <rFont val="Book Antiqua"/>
        <family val="1"/>
      </rPr>
      <t>" before entering the results. Players equally placed are sorted by the amount of points earned by all of their opponents. If some ties are left, the umpire can manually add a player ranking in the “ex-aequo” column. This could be based on ELO rank, the result of the match they played together, or any other random criteria decided by the Umpire.</t>
    </r>
  </si>
  <si>
    <t>Team 9</t>
  </si>
  <si>
    <t>Team 9 B</t>
  </si>
  <si>
    <t>Team 9 C</t>
  </si>
  <si>
    <t>Team 9 A</t>
  </si>
  <si>
    <t>Team 10 A</t>
  </si>
  <si>
    <t>Team 10</t>
  </si>
  <si>
    <t>Team 10 B</t>
  </si>
  <si>
    <t>Team 10 C</t>
  </si>
</sst>
</file>

<file path=xl/styles.xml><?xml version="1.0" encoding="utf-8"?>
<styleSheet xmlns="http://schemas.openxmlformats.org/spreadsheetml/2006/main">
  <numFmts count="1">
    <numFmt numFmtId="164" formatCode="#"/>
  </numFmts>
  <fonts count="18">
    <font>
      <sz val="10"/>
      <name val="Verdana"/>
    </font>
    <font>
      <b/>
      <sz val="16"/>
      <name val="Book Antiqua"/>
      <family val="1"/>
    </font>
    <font>
      <b/>
      <sz val="12"/>
      <color indexed="9"/>
      <name val="Book Antiqua"/>
      <family val="1"/>
    </font>
    <font>
      <sz val="12"/>
      <name val="Book Antiqua"/>
      <family val="1"/>
    </font>
    <font>
      <b/>
      <sz val="12"/>
      <name val="Book Antiqua"/>
      <family val="1"/>
    </font>
    <font>
      <sz val="12"/>
      <name val="Bookman Old Style"/>
      <family val="1"/>
    </font>
    <font>
      <sz val="12"/>
      <color indexed="9"/>
      <name val="Book Antiqua"/>
      <family val="1"/>
    </font>
    <font>
      <sz val="10"/>
      <name val="Book Antiqua"/>
      <family val="1"/>
    </font>
    <font>
      <b/>
      <sz val="14"/>
      <name val="Book Antiqua"/>
      <family val="1"/>
    </font>
    <font>
      <sz val="12"/>
      <name val="Verdana"/>
      <family val="2"/>
    </font>
    <font>
      <sz val="10"/>
      <name val="Verdana"/>
      <family val="2"/>
    </font>
    <font>
      <sz val="12"/>
      <color indexed="10"/>
      <name val="Book Antiqua"/>
      <family val="1"/>
    </font>
    <font>
      <sz val="12"/>
      <color indexed="14"/>
      <name val="Book Antiqua"/>
      <family val="1"/>
    </font>
    <font>
      <b/>
      <sz val="10"/>
      <name val="Verdana"/>
      <family val="2"/>
    </font>
    <font>
      <b/>
      <sz val="10"/>
      <name val="Book Antiqua"/>
      <family val="1"/>
    </font>
    <font>
      <sz val="10"/>
      <color indexed="8"/>
      <name val="Verdana"/>
      <family val="2"/>
    </font>
    <font>
      <sz val="12"/>
      <color indexed="51"/>
      <name val="Book Antiqua"/>
      <family val="1"/>
    </font>
    <font>
      <sz val="10"/>
      <color rgb="FF000000"/>
      <name val="Verdana"/>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07">
    <xf numFmtId="0" fontId="0" fillId="0" borderId="0" xfId="0"/>
    <xf numFmtId="0" fontId="0" fillId="0" borderId="0" xfId="0" applyAlignment="1">
      <alignment horizontal="center"/>
    </xf>
    <xf numFmtId="0" fontId="0" fillId="0" borderId="0" xfId="0" applyNumberFormat="1" applyFont="1" applyAlignment="1">
      <alignment horizontal="center"/>
    </xf>
    <xf numFmtId="0" fontId="1" fillId="0" borderId="0" xfId="0" applyFont="1"/>
    <xf numFmtId="0" fontId="1" fillId="0" borderId="0" xfId="0" applyFont="1" applyAlignment="1">
      <alignment horizontal="center"/>
    </xf>
    <xf numFmtId="0" fontId="3" fillId="0" borderId="0" xfId="0" applyFont="1"/>
    <xf numFmtId="0" fontId="4" fillId="0" borderId="0" xfId="0" applyFont="1"/>
    <xf numFmtId="0" fontId="3"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NumberFormat="1" applyFont="1" applyFill="1" applyAlignment="1">
      <alignment horizontal="center"/>
    </xf>
    <xf numFmtId="0" fontId="0" fillId="0" borderId="0" xfId="0" applyFill="1"/>
    <xf numFmtId="0" fontId="2" fillId="2" borderId="1" xfId="0" applyFont="1" applyFill="1" applyBorder="1" applyAlignment="1">
      <alignment horizontal="center"/>
    </xf>
    <xf numFmtId="0" fontId="2" fillId="2" borderId="1" xfId="0" applyFont="1" applyFill="1" applyBorder="1"/>
    <xf numFmtId="0" fontId="3" fillId="3" borderId="1" xfId="0" applyFont="1" applyFill="1" applyBorder="1" applyAlignment="1">
      <alignment horizontal="center"/>
    </xf>
    <xf numFmtId="0" fontId="7" fillId="0" borderId="0" xfId="0" applyFont="1"/>
    <xf numFmtId="0" fontId="9" fillId="0" borderId="0" xfId="0" applyFont="1"/>
    <xf numFmtId="0" fontId="8" fillId="0" borderId="0" xfId="0" applyFont="1" applyAlignment="1">
      <alignment horizontal="center"/>
    </xf>
    <xf numFmtId="0" fontId="3" fillId="0" borderId="0" xfId="0" applyFont="1" applyAlignment="1">
      <alignment wrapText="1"/>
    </xf>
    <xf numFmtId="0" fontId="9" fillId="0" borderId="0" xfId="0" applyFont="1" applyAlignment="1">
      <alignment wrapText="1"/>
    </xf>
    <xf numFmtId="0" fontId="2" fillId="2" borderId="0" xfId="0" applyFont="1" applyFill="1" applyAlignment="1">
      <alignment horizontal="left"/>
    </xf>
    <xf numFmtId="0" fontId="2" fillId="0" borderId="2" xfId="0" applyFont="1" applyFill="1" applyBorder="1" applyAlignment="1">
      <alignment horizontal="center"/>
    </xf>
    <xf numFmtId="0" fontId="4" fillId="0" borderId="0" xfId="0" applyFont="1" applyAlignment="1">
      <alignment horizontal="center"/>
    </xf>
    <xf numFmtId="0" fontId="1" fillId="0" borderId="3" xfId="0" applyFont="1" applyBorder="1" applyAlignment="1">
      <alignment horizontal="center"/>
    </xf>
    <xf numFmtId="0" fontId="3" fillId="0" borderId="3" xfId="0" applyFont="1" applyBorder="1" applyAlignment="1">
      <alignment horizontal="center"/>
    </xf>
    <xf numFmtId="0" fontId="5" fillId="0" borderId="3" xfId="0" applyFont="1" applyBorder="1" applyAlignment="1">
      <alignment horizontal="center"/>
    </xf>
    <xf numFmtId="0" fontId="2" fillId="2" borderId="4" xfId="0" applyFont="1" applyFill="1" applyBorder="1" applyAlignment="1">
      <alignment horizontal="center"/>
    </xf>
    <xf numFmtId="0" fontId="6" fillId="0" borderId="2" xfId="0" applyFont="1" applyFill="1" applyBorder="1"/>
    <xf numFmtId="0" fontId="2" fillId="0" borderId="5" xfId="0" applyFont="1" applyFill="1" applyBorder="1" applyAlignment="1">
      <alignment horizontal="center"/>
    </xf>
    <xf numFmtId="0" fontId="4" fillId="0" borderId="6" xfId="0" applyFont="1" applyFill="1" applyBorder="1" applyAlignment="1">
      <alignment horizontal="center"/>
    </xf>
    <xf numFmtId="0" fontId="4" fillId="0" borderId="2" xfId="0" applyFont="1" applyFill="1" applyBorder="1" applyAlignment="1">
      <alignment horizontal="center"/>
    </xf>
    <xf numFmtId="0" fontId="1" fillId="0" borderId="7" xfId="0" applyFont="1" applyBorder="1" applyAlignment="1">
      <alignment horizontal="center"/>
    </xf>
    <xf numFmtId="0" fontId="3" fillId="0" borderId="7" xfId="0" applyFont="1" applyBorder="1" applyAlignment="1">
      <alignment horizontal="center"/>
    </xf>
    <xf numFmtId="0" fontId="5" fillId="0" borderId="7" xfId="0" applyFont="1" applyBorder="1" applyAlignment="1">
      <alignment horizontal="center"/>
    </xf>
    <xf numFmtId="0" fontId="2" fillId="2" borderId="8" xfId="0" applyFont="1" applyFill="1" applyBorder="1" applyAlignment="1">
      <alignment horizontal="center"/>
    </xf>
    <xf numFmtId="0" fontId="1" fillId="0" borderId="0" xfId="0" applyFont="1" applyAlignment="1">
      <alignment horizontal="center" vertical="top"/>
    </xf>
    <xf numFmtId="0" fontId="2" fillId="2" borderId="9" xfId="0" applyFont="1" applyFill="1" applyBorder="1" applyAlignment="1">
      <alignment horizontal="center"/>
    </xf>
    <xf numFmtId="0" fontId="13" fillId="0" borderId="0" xfId="0" applyFont="1"/>
    <xf numFmtId="0" fontId="2" fillId="2" borderId="0" xfId="0" applyFont="1" applyFill="1" applyAlignment="1"/>
    <xf numFmtId="0" fontId="4" fillId="0" borderId="7" xfId="0" applyNumberFormat="1" applyFont="1" applyBorder="1" applyAlignment="1" applyProtection="1">
      <alignment horizontal="center"/>
      <protection locked="0"/>
    </xf>
    <xf numFmtId="0" fontId="4" fillId="0" borderId="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0" fontId="5" fillId="0" borderId="0" xfId="0" applyFont="1" applyAlignment="1" applyProtection="1">
      <alignment horizontal="left"/>
      <protection hidden="1"/>
    </xf>
    <xf numFmtId="0" fontId="4" fillId="0" borderId="2" xfId="0" applyFont="1" applyFill="1" applyBorder="1" applyAlignment="1" applyProtection="1">
      <alignment horizontal="center"/>
      <protection hidden="1"/>
    </xf>
    <xf numFmtId="0" fontId="2" fillId="2" borderId="1" xfId="0" applyFont="1" applyFill="1" applyBorder="1" applyAlignment="1" applyProtection="1">
      <alignment horizontal="left"/>
      <protection hidden="1"/>
    </xf>
    <xf numFmtId="0" fontId="3" fillId="0" borderId="1" xfId="0" applyFont="1" applyBorder="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2" fillId="2" borderId="1" xfId="0" applyFont="1" applyFill="1" applyBorder="1" applyAlignment="1" applyProtection="1">
      <alignment horizontal="center"/>
      <protection hidden="1"/>
    </xf>
    <xf numFmtId="0" fontId="0" fillId="0" borderId="0" xfId="0" applyAlignment="1" applyProtection="1">
      <alignment horizontal="center"/>
      <protection hidden="1"/>
    </xf>
    <xf numFmtId="0" fontId="3" fillId="0" borderId="1" xfId="0" applyFont="1" applyBorder="1" applyProtection="1">
      <protection hidden="1"/>
    </xf>
    <xf numFmtId="0" fontId="14" fillId="0" borderId="0" xfId="0" applyFont="1"/>
    <xf numFmtId="0" fontId="4" fillId="0" borderId="0" xfId="0" applyFont="1" applyAlignment="1">
      <alignment wrapText="1"/>
    </xf>
    <xf numFmtId="0" fontId="3" fillId="4" borderId="1" xfId="0" applyFont="1" applyFill="1" applyBorder="1"/>
    <xf numFmtId="0" fontId="3" fillId="4" borderId="1" xfId="0" applyFont="1" applyFill="1" applyBorder="1" applyAlignment="1">
      <alignment horizontal="center"/>
    </xf>
    <xf numFmtId="0" fontId="4" fillId="4" borderId="1" xfId="0" applyFont="1" applyFill="1" applyBorder="1"/>
    <xf numFmtId="0" fontId="3" fillId="4" borderId="1" xfId="0" applyFont="1" applyFill="1" applyBorder="1" applyProtection="1">
      <protection locked="0"/>
    </xf>
    <xf numFmtId="0" fontId="15" fillId="0" borderId="0" xfId="0" applyFont="1"/>
    <xf numFmtId="0" fontId="4" fillId="0" borderId="0" xfId="0" applyFont="1" applyAlignment="1">
      <alignment vertical="top" wrapText="1"/>
    </xf>
    <xf numFmtId="0" fontId="10" fillId="0" borderId="0" xfId="0" applyFont="1"/>
    <xf numFmtId="0" fontId="10" fillId="0" borderId="0" xfId="0" applyFont="1" applyAlignment="1">
      <alignment horizontal="center"/>
    </xf>
    <xf numFmtId="0" fontId="0" fillId="0" borderId="1" xfId="0" applyBorder="1" applyAlignment="1">
      <alignment horizontal="center"/>
    </xf>
    <xf numFmtId="164" fontId="0" fillId="0" borderId="1" xfId="0" applyNumberFormat="1" applyBorder="1"/>
    <xf numFmtId="0" fontId="0" fillId="0" borderId="1" xfId="0" quotePrefix="1" applyBorder="1" applyAlignment="1">
      <alignment horizontal="center"/>
    </xf>
    <xf numFmtId="0" fontId="0" fillId="0" borderId="1" xfId="0" applyBorder="1"/>
    <xf numFmtId="0" fontId="0" fillId="5" borderId="1" xfId="0" applyFill="1" applyBorder="1" applyAlignment="1">
      <alignment horizontal="center" vertical="center"/>
    </xf>
    <xf numFmtId="0" fontId="2" fillId="2" borderId="11" xfId="0" applyFont="1" applyFill="1" applyBorder="1" applyAlignment="1">
      <alignment horizontal="center"/>
    </xf>
    <xf numFmtId="0" fontId="3" fillId="3" borderId="11" xfId="0" applyFont="1" applyFill="1" applyBorder="1" applyAlignment="1" applyProtection="1">
      <alignment horizontal="center"/>
      <protection locked="0"/>
    </xf>
    <xf numFmtId="0" fontId="1" fillId="0" borderId="12" xfId="0" applyFont="1" applyBorder="1" applyAlignment="1">
      <alignment horizontal="center"/>
    </xf>
    <xf numFmtId="0" fontId="3" fillId="0" borderId="12" xfId="0" applyFont="1" applyBorder="1" applyAlignment="1">
      <alignment horizontal="center"/>
    </xf>
    <xf numFmtId="0" fontId="4" fillId="0" borderId="12" xfId="0" applyFont="1" applyBorder="1" applyAlignment="1">
      <alignment horizontal="center"/>
    </xf>
    <xf numFmtId="0" fontId="5" fillId="0" borderId="12" xfId="0" applyFont="1" applyBorder="1" applyAlignment="1">
      <alignment horizontal="center"/>
    </xf>
    <xf numFmtId="0" fontId="4" fillId="0" borderId="10" xfId="0" applyFont="1" applyFill="1" applyBorder="1" applyAlignment="1">
      <alignment horizontal="center"/>
    </xf>
    <xf numFmtId="0" fontId="1"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1" fillId="0" borderId="7"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5" fillId="0" borderId="7" xfId="0" applyFont="1" applyBorder="1" applyAlignment="1" applyProtection="1">
      <alignment horizontal="center"/>
      <protection hidden="1"/>
    </xf>
    <xf numFmtId="0" fontId="4" fillId="0" borderId="5" xfId="0" applyFont="1" applyFill="1" applyBorder="1" applyAlignment="1" applyProtection="1">
      <alignment horizontal="center"/>
      <protection hidden="1"/>
    </xf>
    <xf numFmtId="0" fontId="2" fillId="2" borderId="8" xfId="0" applyFont="1" applyFill="1" applyBorder="1" applyAlignment="1" applyProtection="1">
      <alignment horizontal="center"/>
      <protection hidden="1"/>
    </xf>
    <xf numFmtId="0" fontId="4" fillId="4" borderId="1" xfId="0" applyFont="1" applyFill="1" applyBorder="1" applyAlignment="1">
      <alignment horizontal="center"/>
    </xf>
    <xf numFmtId="0" fontId="4" fillId="6" borderId="1" xfId="0" applyFont="1" applyFill="1" applyBorder="1" applyAlignment="1">
      <alignment horizontal="center"/>
    </xf>
    <xf numFmtId="0" fontId="3" fillId="6" borderId="1" xfId="0" applyFont="1" applyFill="1" applyBorder="1" applyProtection="1">
      <protection locked="0"/>
    </xf>
    <xf numFmtId="0" fontId="3" fillId="5" borderId="1" xfId="0" applyFont="1" applyFill="1" applyBorder="1" applyAlignment="1" applyProtection="1">
      <alignment horizontal="center"/>
      <protection locked="0"/>
    </xf>
    <xf numFmtId="0" fontId="4" fillId="0" borderId="1" xfId="0" applyFont="1" applyBorder="1" applyAlignment="1" applyProtection="1">
      <alignment horizontal="center"/>
      <protection hidden="1"/>
    </xf>
    <xf numFmtId="0" fontId="3" fillId="0" borderId="8" xfId="0" applyFont="1" applyBorder="1" applyProtection="1">
      <protection hidden="1"/>
    </xf>
    <xf numFmtId="0" fontId="0" fillId="0" borderId="0" xfId="0" applyAlignment="1">
      <alignment horizontal="left" vertical="center"/>
    </xf>
    <xf numFmtId="0" fontId="2" fillId="2" borderId="1" xfId="0" applyFont="1" applyFill="1" applyBorder="1" applyAlignment="1">
      <alignment horizontal="left" vertical="center"/>
    </xf>
    <xf numFmtId="0" fontId="0" fillId="0" borderId="0" xfId="0" applyAlignment="1">
      <alignment horizontal="left" vertical="center" wrapText="1"/>
    </xf>
    <xf numFmtId="0" fontId="3" fillId="0" borderId="1" xfId="0" applyFont="1" applyFill="1" applyBorder="1" applyAlignment="1" applyProtection="1">
      <alignment horizontal="center"/>
      <protection locked="0"/>
    </xf>
    <xf numFmtId="0" fontId="3" fillId="0" borderId="1" xfId="0" applyFont="1" applyFill="1" applyBorder="1" applyProtection="1">
      <protection locked="0"/>
    </xf>
    <xf numFmtId="0" fontId="3" fillId="5" borderId="4"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14" fontId="4" fillId="0" borderId="0" xfId="0" applyNumberFormat="1" applyFont="1" applyAlignment="1" applyProtection="1">
      <alignment horizontal="left"/>
      <protection locked="0"/>
    </xf>
    <xf numFmtId="0" fontId="0" fillId="0" borderId="0" xfId="0" applyAlignment="1" applyProtection="1">
      <protection locked="0"/>
    </xf>
    <xf numFmtId="0" fontId="4" fillId="0" borderId="0" xfId="0" applyFont="1" applyFill="1" applyAlignment="1" applyProtection="1">
      <alignment horizontal="left"/>
      <protection locked="0"/>
    </xf>
    <xf numFmtId="0" fontId="10" fillId="0" borderId="0" xfId="0" applyFont="1" applyFill="1" applyAlignment="1" applyProtection="1">
      <alignment horizontal="left"/>
      <protection locked="0"/>
    </xf>
    <xf numFmtId="0" fontId="4" fillId="0" borderId="0" xfId="0" applyFont="1" applyAlignment="1" applyProtection="1">
      <protection locked="0"/>
    </xf>
    <xf numFmtId="0" fontId="4" fillId="4" borderId="2" xfId="0" applyFont="1" applyFill="1" applyBorder="1" applyAlignment="1">
      <alignment horizontal="center"/>
    </xf>
    <xf numFmtId="0" fontId="4" fillId="4" borderId="10" xfId="0" applyFont="1" applyFill="1" applyBorder="1" applyAlignment="1">
      <alignment horizontal="center"/>
    </xf>
  </cellXfs>
  <cellStyles count="1">
    <cellStyle name="Normal" xfId="0" builtinId="0"/>
  </cellStyles>
  <dxfs count="14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1.vml"/><Relationship Id="rId20"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4.xml"/><Relationship Id="rId5" Type="http://schemas.openxmlformats.org/officeDocument/2006/relationships/control" Target="../activeX/activeX3.xml"/><Relationship Id="rId10" Type="http://schemas.openxmlformats.org/officeDocument/2006/relationships/control" Target="../activeX/activeX8.xml"/><Relationship Id="rId4" Type="http://schemas.openxmlformats.org/officeDocument/2006/relationships/control" Target="../activeX/activeX2.xml"/><Relationship Id="rId9" Type="http://schemas.openxmlformats.org/officeDocument/2006/relationships/control" Target="../activeX/activeX7.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sheetPr codeName="Feuil1"/>
  <dimension ref="A1:BP117"/>
  <sheetViews>
    <sheetView tabSelected="1" zoomScale="70" zoomScaleNormal="70" workbookViewId="0">
      <pane xSplit="8" topLeftCell="I1" activePane="topRight" state="frozen"/>
      <selection pane="topRight" activeCell="L6" sqref="L6"/>
    </sheetView>
  </sheetViews>
  <sheetFormatPr defaultColWidth="11" defaultRowHeight="12.75"/>
  <cols>
    <col min="1" max="1" width="12.75" customWidth="1"/>
    <col min="2" max="2" width="19.25" customWidth="1"/>
    <col min="3" max="3" width="14.875" customWidth="1"/>
    <col min="4" max="4" width="25.875" customWidth="1"/>
    <col min="5" max="5" width="7.375" customWidth="1"/>
    <col min="6" max="6" width="6.375" customWidth="1"/>
    <col min="7" max="7" width="34.125" customWidth="1"/>
    <col min="8" max="8" width="7.625" style="1" customWidth="1"/>
    <col min="9" max="9" width="6.625" style="1" hidden="1" customWidth="1"/>
    <col min="10" max="10" width="12.25" style="51" hidden="1" customWidth="1"/>
    <col min="11" max="11" width="5.625" style="1" hidden="1" customWidth="1"/>
    <col min="12" max="12" width="10.875" style="1" customWidth="1"/>
    <col min="13" max="13" width="4.125" style="1" hidden="1" customWidth="1"/>
    <col min="14" max="14" width="8.5" style="1" hidden="1" customWidth="1"/>
    <col min="15" max="15" width="6.625" style="55" hidden="1" customWidth="1"/>
    <col min="16" max="16" width="5.875" style="1" hidden="1" customWidth="1"/>
    <col min="17" max="17" width="7.625" style="51" hidden="1" customWidth="1"/>
    <col min="18" max="18" width="10.375" style="1" hidden="1" customWidth="1"/>
    <col min="19" max="19" width="10.875" style="1" customWidth="1"/>
    <col min="20" max="20" width="4.125" style="1" hidden="1" customWidth="1"/>
    <col min="21" max="21" width="8.5" style="1" hidden="1" customWidth="1"/>
    <col min="22" max="22" width="6.625" style="55" hidden="1" customWidth="1"/>
    <col min="23" max="23" width="6.625" style="1" hidden="1" customWidth="1"/>
    <col min="24" max="24" width="12.25" style="51" hidden="1" customWidth="1"/>
    <col min="25" max="25" width="5.625" style="1" hidden="1" customWidth="1"/>
    <col min="26" max="26" width="10.875" style="1" customWidth="1"/>
    <col min="27" max="27" width="4.125" style="1" hidden="1" customWidth="1"/>
    <col min="28" max="28" width="8.5" style="1" hidden="1" customWidth="1"/>
    <col min="29" max="29" width="6.625" style="55" hidden="1" customWidth="1"/>
    <col min="30" max="30" width="6.625" style="1" hidden="1" customWidth="1"/>
    <col min="31" max="31" width="12.25" style="51" hidden="1" customWidth="1"/>
    <col min="32" max="32" width="5.625" style="1" hidden="1" customWidth="1"/>
    <col min="33" max="33" width="10.875" style="1" customWidth="1"/>
    <col min="34" max="34" width="4.125" style="1" hidden="1" customWidth="1"/>
    <col min="35" max="35" width="8.5" style="1" hidden="1" customWidth="1"/>
    <col min="36" max="36" width="6.625" style="55" hidden="1" customWidth="1"/>
    <col min="37" max="37" width="6.625" style="1" hidden="1" customWidth="1"/>
    <col min="38" max="38" width="12.25" style="51" hidden="1" customWidth="1"/>
    <col min="39" max="39" width="5.625" style="1" hidden="1" customWidth="1"/>
    <col min="40" max="40" width="10.875" style="1" customWidth="1"/>
    <col min="41" max="41" width="4.125" style="1" hidden="1" customWidth="1"/>
    <col min="42" max="42" width="8.5" style="1" hidden="1" customWidth="1"/>
    <col min="43" max="43" width="6.625" style="55" hidden="1" customWidth="1"/>
    <col min="44" max="44" width="6.625" style="1" hidden="1" customWidth="1"/>
    <col min="45" max="45" width="12.25" style="51" hidden="1" customWidth="1"/>
    <col min="46" max="46" width="5.625" style="1" hidden="1" customWidth="1"/>
    <col min="47" max="47" width="11.125" style="1" customWidth="1"/>
    <col min="48" max="48" width="4.125" style="1" hidden="1" customWidth="1"/>
    <col min="49" max="49" width="8.5" style="1" hidden="1" customWidth="1"/>
    <col min="50" max="50" width="6.625" style="55" hidden="1" customWidth="1"/>
    <col min="51" max="51" width="6.625" style="1" hidden="1" customWidth="1"/>
    <col min="52" max="52" width="12.25" style="51" hidden="1" customWidth="1"/>
    <col min="53" max="53" width="5.625" style="1" hidden="1" customWidth="1"/>
    <col min="54" max="54" width="10.875" style="1" customWidth="1"/>
    <col min="55" max="55" width="4.125" style="1" hidden="1" customWidth="1"/>
    <col min="56" max="56" width="8.5" style="1" hidden="1" customWidth="1"/>
    <col min="57" max="57" width="6.625" style="55" hidden="1" customWidth="1"/>
    <col min="58" max="58" width="6.625" style="1" hidden="1" customWidth="1"/>
    <col min="59" max="59" width="12.25" style="51" hidden="1" customWidth="1"/>
    <col min="60" max="60" width="5.625" style="1" hidden="1" customWidth="1"/>
    <col min="61" max="61" width="10.875" style="1" customWidth="1"/>
    <col min="62" max="62" width="6.875" style="1" hidden="1" customWidth="1"/>
    <col min="63" max="63" width="8.5" style="1" hidden="1" customWidth="1"/>
    <col min="64" max="64" width="6.625" style="55" hidden="1" customWidth="1"/>
    <col min="65" max="65" width="11" style="1" customWidth="1"/>
    <col min="66" max="66" width="12.375" customWidth="1"/>
    <col min="67" max="67" width="13.125" customWidth="1"/>
  </cols>
  <sheetData>
    <row r="1" spans="1:68" s="3" customFormat="1" ht="27.75" customHeight="1">
      <c r="A1" s="57" t="s">
        <v>208</v>
      </c>
      <c r="D1" s="35" t="s">
        <v>38</v>
      </c>
      <c r="H1" s="31"/>
      <c r="I1" s="23"/>
      <c r="J1" s="44"/>
      <c r="K1" s="4"/>
      <c r="L1" s="74"/>
      <c r="M1" s="4"/>
      <c r="N1" s="4"/>
      <c r="O1" s="52"/>
      <c r="P1" s="23"/>
      <c r="Q1" s="44"/>
      <c r="R1" s="4"/>
      <c r="S1" s="4"/>
      <c r="T1" s="4"/>
      <c r="U1" s="4"/>
      <c r="V1" s="52"/>
      <c r="W1" s="23"/>
      <c r="X1" s="44"/>
      <c r="Y1" s="4"/>
      <c r="Z1" s="4"/>
      <c r="AA1" s="4"/>
      <c r="AB1" s="4"/>
      <c r="AC1" s="82"/>
      <c r="AD1" s="79"/>
      <c r="AE1" s="44"/>
      <c r="AF1" s="4"/>
      <c r="AG1" s="4"/>
      <c r="AH1" s="4"/>
      <c r="AI1" s="4"/>
      <c r="AJ1" s="52"/>
      <c r="AK1" s="23"/>
      <c r="AL1" s="44"/>
      <c r="AM1" s="4"/>
      <c r="AN1" s="4"/>
      <c r="AO1" s="4"/>
      <c r="AP1" s="4"/>
      <c r="AQ1" s="52"/>
      <c r="AR1" s="23"/>
      <c r="AS1" s="44"/>
      <c r="AT1" s="4"/>
      <c r="AU1" s="4"/>
      <c r="AV1" s="4"/>
      <c r="AW1" s="4"/>
      <c r="AX1" s="52"/>
      <c r="AY1" s="23"/>
      <c r="AZ1" s="44"/>
      <c r="BA1" s="4"/>
      <c r="BB1" s="4"/>
      <c r="BC1" s="4"/>
      <c r="BD1" s="4"/>
      <c r="BE1" s="52"/>
      <c r="BF1" s="23"/>
      <c r="BG1" s="44"/>
      <c r="BH1" s="4"/>
      <c r="BI1" s="4"/>
      <c r="BJ1" s="4"/>
      <c r="BK1" s="4"/>
      <c r="BL1" s="52"/>
      <c r="BM1" s="4"/>
    </row>
    <row r="2" spans="1:68" s="5" customFormat="1" ht="15.95" customHeight="1">
      <c r="H2" s="32"/>
      <c r="I2" s="24"/>
      <c r="J2" s="45"/>
      <c r="K2" s="7"/>
      <c r="L2" s="75"/>
      <c r="M2" s="7"/>
      <c r="N2" s="7"/>
      <c r="O2" s="46"/>
      <c r="P2" s="24"/>
      <c r="Q2" s="45"/>
      <c r="R2" s="7"/>
      <c r="S2" s="7"/>
      <c r="T2" s="7"/>
      <c r="U2" s="7"/>
      <c r="V2" s="46"/>
      <c r="W2" s="24"/>
      <c r="X2" s="45"/>
      <c r="Y2" s="7"/>
      <c r="Z2" s="7"/>
      <c r="AA2" s="7"/>
      <c r="AB2" s="7"/>
      <c r="AC2" s="83"/>
      <c r="AD2" s="80"/>
      <c r="AE2" s="45"/>
      <c r="AF2" s="7"/>
      <c r="AG2" s="7"/>
      <c r="AH2" s="7"/>
      <c r="AI2" s="7"/>
      <c r="AJ2" s="46"/>
      <c r="AK2" s="24"/>
      <c r="AL2" s="45"/>
      <c r="AM2" s="7"/>
      <c r="AN2" s="7"/>
      <c r="AO2" s="7"/>
      <c r="AP2" s="7"/>
      <c r="AQ2" s="46"/>
      <c r="AR2" s="24"/>
      <c r="AS2" s="45"/>
      <c r="AT2" s="7"/>
      <c r="AU2" s="7"/>
      <c r="AV2" s="7"/>
      <c r="AW2" s="7"/>
      <c r="AX2" s="46"/>
      <c r="AY2" s="24"/>
      <c r="AZ2" s="45"/>
      <c r="BA2" s="7"/>
      <c r="BB2" s="7"/>
      <c r="BC2" s="7"/>
      <c r="BD2" s="7"/>
      <c r="BE2" s="46"/>
      <c r="BF2" s="24"/>
      <c r="BG2" s="45"/>
      <c r="BH2" s="7"/>
      <c r="BI2" s="7"/>
      <c r="BJ2" s="7"/>
      <c r="BK2" s="7"/>
      <c r="BL2" s="46"/>
      <c r="BM2" s="105" t="s">
        <v>43</v>
      </c>
      <c r="BN2" s="105"/>
      <c r="BO2" s="105"/>
      <c r="BP2" s="106"/>
    </row>
    <row r="3" spans="1:68" s="5" customFormat="1" ht="16.5">
      <c r="A3" s="20" t="s">
        <v>35</v>
      </c>
      <c r="B3" s="104" t="s">
        <v>254</v>
      </c>
      <c r="C3" s="104"/>
      <c r="D3" s="38" t="s">
        <v>0</v>
      </c>
      <c r="E3" s="100"/>
      <c r="F3" s="101"/>
      <c r="G3" s="20" t="s">
        <v>217</v>
      </c>
      <c r="H3" s="39"/>
      <c r="I3" s="24"/>
      <c r="J3" s="45"/>
      <c r="K3" s="7"/>
      <c r="L3" s="76"/>
      <c r="M3" s="7"/>
      <c r="N3" s="7"/>
      <c r="O3" s="46"/>
      <c r="P3" s="24"/>
      <c r="Q3" s="45"/>
      <c r="R3" s="7"/>
      <c r="S3" s="22"/>
      <c r="T3" s="7"/>
      <c r="U3" s="7"/>
      <c r="V3" s="46"/>
      <c r="W3" s="24"/>
      <c r="X3" s="45"/>
      <c r="Y3" s="7"/>
      <c r="Z3" s="22"/>
      <c r="AA3" s="7"/>
      <c r="AB3" s="7"/>
      <c r="AC3" s="83"/>
      <c r="AD3" s="80"/>
      <c r="AE3" s="45"/>
      <c r="AF3" s="7"/>
      <c r="AG3" s="22"/>
      <c r="AH3" s="7"/>
      <c r="AI3" s="7"/>
      <c r="AJ3" s="46"/>
      <c r="AK3" s="24"/>
      <c r="AL3" s="45"/>
      <c r="AM3" s="7"/>
      <c r="AN3" s="22"/>
      <c r="AO3" s="7"/>
      <c r="AP3" s="7"/>
      <c r="AQ3" s="46"/>
      <c r="AR3" s="24"/>
      <c r="AS3" s="45"/>
      <c r="AT3" s="7"/>
      <c r="AU3" s="22"/>
      <c r="AV3" s="7"/>
      <c r="AW3" s="7"/>
      <c r="AX3" s="46"/>
      <c r="AY3" s="24"/>
      <c r="AZ3" s="45"/>
      <c r="BA3" s="7"/>
      <c r="BB3" s="22"/>
      <c r="BC3" s="7"/>
      <c r="BD3" s="7"/>
      <c r="BE3" s="46"/>
      <c r="BF3" s="24"/>
      <c r="BG3" s="45"/>
      <c r="BH3" s="7"/>
      <c r="BI3" s="22"/>
      <c r="BJ3" s="7"/>
      <c r="BK3" s="7"/>
      <c r="BL3" s="46"/>
      <c r="BM3" s="59"/>
      <c r="BN3" s="59"/>
      <c r="BO3" s="59"/>
      <c r="BP3" s="59"/>
    </row>
    <row r="4" spans="1:68" s="5" customFormat="1" ht="16.5">
      <c r="A4" s="20" t="s">
        <v>36</v>
      </c>
      <c r="B4" s="104" t="s">
        <v>207</v>
      </c>
      <c r="C4" s="104"/>
      <c r="D4" s="38" t="s">
        <v>37</v>
      </c>
      <c r="E4" s="102" t="s">
        <v>5</v>
      </c>
      <c r="F4" s="103"/>
      <c r="G4" s="20" t="s">
        <v>216</v>
      </c>
      <c r="H4" s="40"/>
      <c r="I4" s="24"/>
      <c r="J4" s="46"/>
      <c r="K4" s="7"/>
      <c r="L4" s="75"/>
      <c r="M4" s="7"/>
      <c r="N4" s="7"/>
      <c r="O4" s="46"/>
      <c r="P4" s="24"/>
      <c r="Q4" s="46"/>
      <c r="R4" s="7"/>
      <c r="S4" s="7"/>
      <c r="T4" s="7"/>
      <c r="U4" s="7"/>
      <c r="V4" s="46"/>
      <c r="W4" s="24"/>
      <c r="X4" s="46"/>
      <c r="Y4" s="7"/>
      <c r="Z4" s="7"/>
      <c r="AA4" s="7"/>
      <c r="AB4" s="7"/>
      <c r="AC4" s="83"/>
      <c r="AD4" s="80"/>
      <c r="AE4" s="46"/>
      <c r="AF4" s="7"/>
      <c r="AG4" s="7"/>
      <c r="AH4" s="7"/>
      <c r="AI4" s="7"/>
      <c r="AJ4" s="46"/>
      <c r="AK4" s="24"/>
      <c r="AL4" s="46"/>
      <c r="AM4" s="7"/>
      <c r="AN4" s="7"/>
      <c r="AO4" s="7"/>
      <c r="AP4" s="7"/>
      <c r="AQ4" s="46"/>
      <c r="AR4" s="24"/>
      <c r="AS4" s="46"/>
      <c r="AT4" s="7"/>
      <c r="AU4" s="7"/>
      <c r="AV4" s="7"/>
      <c r="AW4" s="7"/>
      <c r="AX4" s="46"/>
      <c r="AY4" s="24"/>
      <c r="AZ4" s="46"/>
      <c r="BA4" s="7"/>
      <c r="BB4" s="7"/>
      <c r="BC4" s="7"/>
      <c r="BD4" s="7"/>
      <c r="BE4" s="46"/>
      <c r="BF4" s="24"/>
      <c r="BG4" s="46"/>
      <c r="BH4" s="7"/>
      <c r="BI4" s="7"/>
      <c r="BJ4" s="7"/>
      <c r="BK4" s="7"/>
      <c r="BL4" s="46"/>
      <c r="BM4" s="59"/>
      <c r="BN4" s="59"/>
      <c r="BO4" s="59"/>
      <c r="BP4" s="59"/>
    </row>
    <row r="5" spans="1:68" s="8" customFormat="1" ht="15.75">
      <c r="H5" s="33"/>
      <c r="I5" s="25"/>
      <c r="J5" s="47"/>
      <c r="K5" s="9"/>
      <c r="L5" s="77"/>
      <c r="M5" s="9"/>
      <c r="N5" s="9"/>
      <c r="O5" s="53"/>
      <c r="P5" s="25"/>
      <c r="Q5" s="47"/>
      <c r="R5" s="9"/>
      <c r="S5" s="9"/>
      <c r="T5" s="9"/>
      <c r="U5" s="9"/>
      <c r="V5" s="53"/>
      <c r="W5" s="25"/>
      <c r="X5" s="47"/>
      <c r="Y5" s="9"/>
      <c r="Z5" s="9"/>
      <c r="AA5" s="9"/>
      <c r="AB5" s="9"/>
      <c r="AC5" s="84"/>
      <c r="AD5" s="81"/>
      <c r="AE5" s="47"/>
      <c r="AF5" s="9"/>
      <c r="AG5" s="9"/>
      <c r="AH5" s="9"/>
      <c r="AI5" s="9"/>
      <c r="AJ5" s="53"/>
      <c r="AK5" s="25"/>
      <c r="AL5" s="47"/>
      <c r="AM5" s="9"/>
      <c r="AN5" s="9"/>
      <c r="AO5" s="9"/>
      <c r="AP5" s="9"/>
      <c r="AQ5" s="53"/>
      <c r="AR5" s="25"/>
      <c r="AS5" s="47"/>
      <c r="AT5" s="9"/>
      <c r="AU5" s="9"/>
      <c r="AV5" s="9"/>
      <c r="AW5" s="9"/>
      <c r="AX5" s="53"/>
      <c r="AY5" s="25"/>
      <c r="AZ5" s="47"/>
      <c r="BA5" s="9"/>
      <c r="BB5" s="9"/>
      <c r="BC5" s="9"/>
      <c r="BD5" s="9"/>
      <c r="BE5" s="53"/>
      <c r="BF5" s="25"/>
      <c r="BG5" s="47"/>
      <c r="BH5" s="9"/>
      <c r="BI5" s="9"/>
      <c r="BJ5" s="9"/>
      <c r="BK5" s="9"/>
      <c r="BL5" s="53"/>
      <c r="BM5" s="59"/>
      <c r="BN5" s="59"/>
      <c r="BO5" s="59"/>
      <c r="BP5" s="59"/>
    </row>
    <row r="6" spans="1:68" s="5" customFormat="1" ht="16.5">
      <c r="A6" s="27"/>
      <c r="B6" s="21"/>
      <c r="C6" s="21"/>
      <c r="D6" s="21"/>
      <c r="E6" s="21"/>
      <c r="F6" s="21"/>
      <c r="G6" s="21"/>
      <c r="H6" s="28"/>
      <c r="I6" s="29"/>
      <c r="J6" s="48"/>
      <c r="K6" s="30"/>
      <c r="L6" s="78" t="s">
        <v>54</v>
      </c>
      <c r="M6" s="30"/>
      <c r="N6" s="30"/>
      <c r="O6" s="48"/>
      <c r="P6" s="29"/>
      <c r="Q6" s="48"/>
      <c r="R6" s="30"/>
      <c r="S6" s="30" t="s">
        <v>55</v>
      </c>
      <c r="T6" s="30"/>
      <c r="U6" s="30"/>
      <c r="V6" s="48"/>
      <c r="W6" s="29"/>
      <c r="X6" s="48"/>
      <c r="Y6" s="30"/>
      <c r="Z6" s="30" t="s">
        <v>56</v>
      </c>
      <c r="AA6" s="30"/>
      <c r="AB6" s="30"/>
      <c r="AC6" s="85"/>
      <c r="AD6" s="30"/>
      <c r="AE6" s="48"/>
      <c r="AF6" s="30"/>
      <c r="AG6" s="30" t="s">
        <v>57</v>
      </c>
      <c r="AH6" s="30"/>
      <c r="AI6" s="30"/>
      <c r="AJ6" s="48"/>
      <c r="AK6" s="29"/>
      <c r="AL6" s="48"/>
      <c r="AM6" s="30"/>
      <c r="AN6" s="30" t="s">
        <v>58</v>
      </c>
      <c r="AO6" s="30"/>
      <c r="AP6" s="30"/>
      <c r="AQ6" s="48"/>
      <c r="AR6" s="29"/>
      <c r="AS6" s="48"/>
      <c r="AT6" s="30"/>
      <c r="AU6" s="30" t="s">
        <v>210</v>
      </c>
      <c r="AV6" s="30"/>
      <c r="AW6" s="30"/>
      <c r="AX6" s="48"/>
      <c r="AY6" s="29"/>
      <c r="AZ6" s="48"/>
      <c r="BA6" s="30"/>
      <c r="BB6" s="30" t="s">
        <v>211</v>
      </c>
      <c r="BC6" s="30"/>
      <c r="BD6" s="30"/>
      <c r="BE6" s="48"/>
      <c r="BF6" s="29"/>
      <c r="BG6" s="48"/>
      <c r="BH6" s="30"/>
      <c r="BI6" s="30" t="s">
        <v>212</v>
      </c>
      <c r="BJ6" s="30"/>
      <c r="BK6" s="30"/>
      <c r="BL6" s="48"/>
      <c r="BM6" s="88" t="s">
        <v>218</v>
      </c>
      <c r="BN6" s="87" t="s">
        <v>44</v>
      </c>
      <c r="BO6" s="87" t="s">
        <v>25</v>
      </c>
      <c r="BP6" s="87" t="s">
        <v>46</v>
      </c>
    </row>
    <row r="7" spans="1:68" s="6" customFormat="1" ht="34.5" customHeight="1">
      <c r="A7" s="12" t="s">
        <v>1</v>
      </c>
      <c r="B7" s="13" t="s">
        <v>39</v>
      </c>
      <c r="C7" s="13" t="s">
        <v>40</v>
      </c>
      <c r="D7" s="13" t="s">
        <v>2</v>
      </c>
      <c r="E7" s="12" t="s">
        <v>11</v>
      </c>
      <c r="F7" s="36" t="s">
        <v>23</v>
      </c>
      <c r="G7" s="36" t="s">
        <v>41</v>
      </c>
      <c r="H7" s="34" t="s">
        <v>42</v>
      </c>
      <c r="I7" s="26" t="s">
        <v>3</v>
      </c>
      <c r="J7" s="49" t="s">
        <v>24</v>
      </c>
      <c r="K7" s="12"/>
      <c r="L7" s="12" t="s">
        <v>59</v>
      </c>
      <c r="M7" s="72"/>
      <c r="N7" s="12" t="s">
        <v>197</v>
      </c>
      <c r="O7" s="54" t="s">
        <v>11</v>
      </c>
      <c r="P7" s="26" t="s">
        <v>3</v>
      </c>
      <c r="Q7" s="49" t="s">
        <v>24</v>
      </c>
      <c r="R7" s="12"/>
      <c r="S7" s="12" t="s">
        <v>59</v>
      </c>
      <c r="T7" s="12"/>
      <c r="U7" s="12" t="s">
        <v>197</v>
      </c>
      <c r="V7" s="54" t="s">
        <v>11</v>
      </c>
      <c r="W7" s="26" t="s">
        <v>3</v>
      </c>
      <c r="X7" s="49" t="s">
        <v>24</v>
      </c>
      <c r="Y7" s="12"/>
      <c r="Z7" s="12" t="s">
        <v>59</v>
      </c>
      <c r="AA7" s="12"/>
      <c r="AB7" s="12" t="s">
        <v>197</v>
      </c>
      <c r="AC7" s="86" t="s">
        <v>11</v>
      </c>
      <c r="AD7" s="72" t="s">
        <v>3</v>
      </c>
      <c r="AE7" s="49" t="s">
        <v>24</v>
      </c>
      <c r="AF7" s="12"/>
      <c r="AG7" s="12" t="s">
        <v>59</v>
      </c>
      <c r="AH7" s="12"/>
      <c r="AI7" s="12" t="s">
        <v>197</v>
      </c>
      <c r="AJ7" s="54" t="s">
        <v>11</v>
      </c>
      <c r="AK7" s="26" t="s">
        <v>3</v>
      </c>
      <c r="AL7" s="49" t="s">
        <v>24</v>
      </c>
      <c r="AM7" s="12"/>
      <c r="AN7" s="12" t="s">
        <v>59</v>
      </c>
      <c r="AO7" s="12"/>
      <c r="AP7" s="12" t="s">
        <v>197</v>
      </c>
      <c r="AQ7" s="54" t="s">
        <v>11</v>
      </c>
      <c r="AR7" s="26" t="s">
        <v>3</v>
      </c>
      <c r="AS7" s="49" t="s">
        <v>24</v>
      </c>
      <c r="AT7" s="12"/>
      <c r="AU7" s="12" t="s">
        <v>59</v>
      </c>
      <c r="AV7" s="12"/>
      <c r="AW7" s="12" t="s">
        <v>197</v>
      </c>
      <c r="AX7" s="54" t="s">
        <v>11</v>
      </c>
      <c r="AY7" s="26" t="s">
        <v>3</v>
      </c>
      <c r="AZ7" s="49" t="s">
        <v>24</v>
      </c>
      <c r="BA7" s="12"/>
      <c r="BB7" s="12" t="s">
        <v>59</v>
      </c>
      <c r="BC7" s="12"/>
      <c r="BD7" s="12" t="s">
        <v>197</v>
      </c>
      <c r="BE7" s="54" t="s">
        <v>11</v>
      </c>
      <c r="BF7" s="26" t="s">
        <v>3</v>
      </c>
      <c r="BG7" s="49" t="s">
        <v>24</v>
      </c>
      <c r="BH7" s="12"/>
      <c r="BI7" s="12" t="s">
        <v>59</v>
      </c>
      <c r="BJ7" s="12"/>
      <c r="BK7" s="12" t="s">
        <v>197</v>
      </c>
      <c r="BL7" s="54" t="s">
        <v>11</v>
      </c>
      <c r="BM7" s="88" t="s">
        <v>11</v>
      </c>
      <c r="BN7" s="87" t="s">
        <v>45</v>
      </c>
      <c r="BO7" s="61"/>
      <c r="BP7" s="87" t="s">
        <v>11</v>
      </c>
    </row>
    <row r="8" spans="1:68" s="5" customFormat="1" ht="16.5">
      <c r="A8" s="96">
        <v>16</v>
      </c>
      <c r="B8" s="97" t="s">
        <v>438</v>
      </c>
      <c r="C8" s="97" t="s">
        <v>224</v>
      </c>
      <c r="D8" s="97" t="s">
        <v>230</v>
      </c>
      <c r="E8" s="91">
        <f>O8+V8+AC8+AJ8+AQ8+BP8+AX8+BE8+BL8</f>
        <v>0</v>
      </c>
      <c r="F8" s="41"/>
      <c r="G8" s="56" t="str">
        <f>IF($F8&lt;&gt;"",VLOOKUP(F8,Armees!$A$1:$B$283,2,FALSE),"")</f>
        <v/>
      </c>
      <c r="H8" s="42"/>
      <c r="I8" s="98"/>
      <c r="J8" s="50" t="str">
        <f>IF(I8&lt;&gt;"",VLOOKUP(I8,$A$8:$C$48,2,FALSE),"")</f>
        <v/>
      </c>
      <c r="K8" s="43" t="str">
        <f>IF(I8&lt;&gt;"",IF(I8=$A8,"ERR",IF(OR(I8=$P8,I8=$W8,I8=$AD8,I8=$AK8,I8=$AR8,I8=$AY8,I8=$BF8),"DUP",IF(ISNA(VLOOKUP(I8,$A$8:$A$60,1,FALSE)),"ERR",IF(COUNTIF($I$8:$I$60,I8)&gt;1,"ERR",IF($D8=VLOOKUP(I8,$A$8:$D$60,4,FALSE),"CLUB","OK"))))),"")</f>
        <v/>
      </c>
      <c r="L8" s="43"/>
      <c r="M8" s="73" t="str">
        <f>IF(L8&lt;&gt;"",IF(L8="Victoire",IF(VLOOKUP(I8,$A$8:$L$60,12,FALSE)="Défaite","OK","ERR"),IF(L8="Défaite",IF(VLOOKUP(I8,$A$8:$L$60,12,FALSE)="Victoire","OK","ERR"),IF(L8="Nul",IF(VLOOKUP(I8,$A$8:$L$60,12,FALSE)="Nul","OK","ERR")))),"")</f>
        <v/>
      </c>
      <c r="N8" s="41"/>
      <c r="O8" s="56">
        <f>IF(L8="Victoire",100-ROUNDDOWN(20*N8/$H8,0),
IF(L8="Défaite",10+ROUNDDOWN(20*VLOOKUP(I8,$A$8:$N$48,14,FALSE)/VLOOKUP(I8,$A$8:$H$48,8,FALSE),0),
IF(AND(L8="Nul",$N8&lt;&gt;$H8),40+(2*ROUNDDOWN(10*VLOOKUP(I8,$A$8:$N$48,14,FALSE)/VLOOKUP(I8,$A$8:$H$48,8,FALSE),0)-ROUNDDOWN(10*N8/$H8,0)),IF(AND(L8="Nul",$N8=$H8),58,0))))</f>
        <v>0</v>
      </c>
      <c r="P8" s="90"/>
      <c r="Q8" s="50" t="str">
        <f>IF(P8&lt;&gt;"",VLOOKUP(P8,$A$8:$C$48,2,FALSE),"")</f>
        <v/>
      </c>
      <c r="R8" s="14" t="str">
        <f>IF(P8&lt;&gt;"",IF(P8=$A8,"ERR",IF(OR(P8=$I8,P8=$W8,P8=$AD8,P8=$AK8,P8=$AR8,P8=$AY8,P8=$BF8),"DUP",IF(ISNA(VLOOKUP(P8,$A$8:$A$60,1,FALSE)),"ERR",IF(COUNTIF($I$8:$I$60,P8)&gt;1,"ERR",IF($D8=VLOOKUP(P8,$A$8:$D$60,4,FALSE),"CLUB","OK"))))),"")</f>
        <v/>
      </c>
      <c r="S8" s="43"/>
      <c r="T8" s="73" t="str">
        <f>IF(S8&lt;&gt;"",IF(S8="Victoire",IF(VLOOKUP(P8,$A$8:$L$60,12,FALSE)="Défaite","OK","ERR"),IF(S8="Défaite",IF(VLOOKUP(P8,$A$8:$L$60,12,FALSE)="Victoire","OK","ERR"),IF(S8="Nul",IF(VLOOKUP(P8,$A$8:$L$60,12,FALSE)="Nul","OK","ERR")))),"")</f>
        <v/>
      </c>
      <c r="U8" s="41"/>
      <c r="V8" s="56">
        <f>IF(S8="Victoire",100-ROUNDDOWN(20*U8/$H8,0),
IF(S8="Défaite",10+ROUNDDOWN(20*VLOOKUP(P8,$A$8:$AO$48,21,FALSE)/VLOOKUP(P8,$A$8:$H$48,8,FALSE),0),
IF(AND(S8="Nul",$U8&lt;&gt;$H8),40+(2*ROUNDDOWN(10*VLOOKUP(P8,$A$8:$AO$48,21,FALSE)/VLOOKUP(P8,$A$8:$H$48,8,FALSE),0)-ROUNDDOWN(10*U8/$H8,0)),IF(AND(S8="Nul",$U8=$H8),58,0))))</f>
        <v>0</v>
      </c>
      <c r="W8" s="98"/>
      <c r="X8" s="50" t="str">
        <f>IF(W8&lt;&gt;"",VLOOKUP(W8,$A$8:$C$48,2,FALSE),"")</f>
        <v/>
      </c>
      <c r="Y8" s="14" t="str">
        <f>IF(W8&lt;&gt;"",IF(W8=$A8,"ERR",IF(OR(W8=$P8,W8=$I8,W8=$AD8,W8=$AK8,W8=$AR8,W8=$AY8,W8=$BF8),"DUP",IF(ISNA(VLOOKUP(W8,$A$8:$A$60,1,FALSE)),"ERR",IF(COUNTIF($I$8:$I$60,W8)&gt;1,"ERR",IF($D8=VLOOKUP(W8,$A$8:$D$60,4,FALSE),"CLUB","OK"))))),"")</f>
        <v/>
      </c>
      <c r="Z8" s="43"/>
      <c r="AA8" s="73" t="str">
        <f>IF(Z8&lt;&gt;"",IF(Z8="Victoire",IF(VLOOKUP(W8,$A$8:$L$60,12,FALSE)="Défaite","OK","ERR"),IF(Z8="Défaite",IF(VLOOKUP(W8,$A$8:$L$60,12,FALSE)="Victoire","OK","ERR"),IF(Z8="Nul",IF(VLOOKUP(W8,$A$8:$L$60,12,FALSE)="Nul","OK","ERR")))),"")</f>
        <v/>
      </c>
      <c r="AB8" s="41"/>
      <c r="AC8" s="92">
        <f>IF(Z8="Victoire",100-ROUNDDOWN(20*AB8/$H8,0),
IF(Z8="Défaite",10+ROUNDDOWN(20*VLOOKUP(W8,$A$8:$AO$48,28,FALSE)/VLOOKUP(W8,$A$8:$H$48,8,FALSE),0),
IF(AND(Z8="Nul",$AB8&lt;&gt;$H8),40+(2*ROUNDDOWN(10*VLOOKUP(W8,$A$8:$AO$48,28,FALSE)/VLOOKUP(W8,$A$8:$H$48,8,FALSE),0)-ROUNDDOWN(10*AB8/$H8,0)),IF(AND(Z8="Nul",$AB8=$H8),58,0))))</f>
        <v>0</v>
      </c>
      <c r="AD8" s="99"/>
      <c r="AE8" s="50" t="str">
        <f>IF(AD8&lt;&gt;"",VLOOKUP(AD8,$A$8:$C$48,2,FALSE),"")</f>
        <v/>
      </c>
      <c r="AF8" s="14" t="str">
        <f>IF(AD8&lt;&gt;"",IF(AD8=$A8,"ERR",IF(OR(AD8=$P8,AD8=$W8,AD8=$I8,AD8=$AK8, AD8=$AR8,AD8=$AY8,AD8=$BF8),"DUP",IF(ISNA(VLOOKUP(AD8,$A$8:$A$60,1,FALSE)),"ERR",IF(COUNTIF($I$8:$I$60,AD8)&gt;1,"ERR",IF($D8=VLOOKUP(AD8,$A$8:$D$60,4,FALSE),"CLUB","OK"))))),"")</f>
        <v/>
      </c>
      <c r="AG8" s="43"/>
      <c r="AH8" s="73" t="str">
        <f>IF(AG8&lt;&gt;"",IF(AG8="Victoire",IF(VLOOKUP(AD8,$A$8:$L$60,12,FALSE)="Défaite","OK","ERR"),IF(AG8="Défaite",IF(VLOOKUP(AD8,$A$8:$L$60,12,FALSE)="Victoire","OK","ERR"),IF(AG8="Nul",IF(VLOOKUP(AD8,$A$8:$L$60,12,FALSE)="Nul","OK","ERR")))),"")</f>
        <v/>
      </c>
      <c r="AI8" s="41"/>
      <c r="AJ8" s="56">
        <f>IF(AG8="Victoire",100-ROUNDDOWN(20*AI8/$H8,0),
IF(AG8="Défaite",10+ROUNDDOWN(20*VLOOKUP(AD8,$A$8:$AO$48,35,FALSE)/VLOOKUP(AD8,$A$8:$H$48,8,FALSE),0),
IF(AND(AG8="Nul",$AI8&lt;&gt;$H8),40+(2*ROUNDDOWN(10*VLOOKUP(AD8,$A$8:$AO$48,35,FALSE)/VLOOKUP(AD8,$A$8:$H$48,8,FALSE),0)-ROUNDDOWN(10*AI8/$H8,0)),IF(AND(AG8="Nul",$AI8=$H8),58,0))))</f>
        <v>0</v>
      </c>
      <c r="AK8" s="98"/>
      <c r="AL8" s="50" t="str">
        <f>IF(AK8&lt;&gt;"",VLOOKUP(AK8,$A$8:$C$48,2,FALSE),"")</f>
        <v/>
      </c>
      <c r="AM8" s="14" t="str">
        <f>IF(AK8&lt;&gt;"",IF(AK8=$A8,"ERR",IF(OR(AK8=$P8,AK8=$W8,AK8=$AD8,AK8=$I8, AK8=$AR8,AK8=$AY8,AK8=$BF8),"DUP",IF(ISNA(VLOOKUP(AK8,$A$8:$A$48,1,FALSE)),"ERR",IF(COUNTIF($I$8:$I$48,AK8)&gt;1,"ERR",IF($D8=VLOOKUP(AK8,$A$8:$D$48,4,FALSE),"CLUB","OK"))))),"")</f>
        <v/>
      </c>
      <c r="AN8" s="43"/>
      <c r="AO8" s="14" t="str">
        <f>IF(AN8&lt;&gt;"",IF(AN8="Victoire",IF(VLOOKUP(AK8,$A$8:$BL$60,40,FALSE)="Défaite","OK","ERR"),IF(AN8="Défaite",IF(VLOOKUP(AK8,$A$8:$BL$60,40,FALSE)="Victoire","OK","ERR"),IF(AN8="Nul",IF(VLOOKUP(AK8,$A$8:$BL$60,40,FALSE)="Nul","OK","ERR")))),"")</f>
        <v/>
      </c>
      <c r="AP8" s="41"/>
      <c r="AQ8" s="56">
        <f>IF(AN8="Victoire",100-ROUNDDOWN(20*AP8/$H8,0),
IF(AN8="Défaite",10+ROUNDDOWN(20*VLOOKUP(AK8,$A$8:$BU$48,42,FALSE)/VLOOKUP(AK8,$A$8:$H$48,8,FALSE),0),
IF(AND(AN8="Nul",$AP8&lt;&gt;$H8),40+(2*ROUNDDOWN(10*VLOOKUP(AK8,$A$8:$BU$48,42,FALSE)/VLOOKUP(AK8,$A$8:$H$48,8,FALSE),0)-ROUNDDOWN(10*AP8/$H8,0)),IF(AND(AN8="Nul",$AP8=$H8),58,0))))</f>
        <v>0</v>
      </c>
      <c r="AR8" s="98"/>
      <c r="AS8" s="50" t="str">
        <f>IF(AR8&lt;&gt;"",VLOOKUP(AR8,$A$8:$C$48,2,FALSE),"")</f>
        <v/>
      </c>
      <c r="AT8" s="43" t="str">
        <f>IF(AR8&lt;&gt;"",IF(AR8=$A8,"ERR",IF(OR(AR8=$P8,AR8=$W8,AR8=$AD8,AR8=$AK8,AR8=$AY8,AR8=$BF8),"DUP",IF(ISNA(VLOOKUP(AR8,$A$8:$A$48,1,FALSE)),"ERR",IF(COUNTIF($I$8:$I$48,AR8)&gt;1,"ERR",IF($D8=VLOOKUP(AR8,$A$8:$D$48,4,FALSE),"CLUB","OK"))))),"")</f>
        <v/>
      </c>
      <c r="AU8" s="43"/>
      <c r="AV8" s="14" t="str">
        <f>IF(AU8&lt;&gt;"",IF(AU8="Victoire",IF(VLOOKUP(AR8,$A$8:$BL$60,47,FALSE)="Défaite","OK","ERR"),IF(AU8="Défaite",IF(VLOOKUP(AR8,$A$8:$BL$60,47,FALSE)="Victoire","OK","ERR"),IF(AU8="Nul",IF(VLOOKUP(AR8,$A$8:$BL$60,47,FALSE)="Nul","OK","ERR")))),"")</f>
        <v/>
      </c>
      <c r="AW8" s="41"/>
      <c r="AX8" s="56">
        <f>IF(AU8="Victoire",100-ROUNDDOWN(20*AW8/$H8,0),
IF(AU8="Défaite",10+ROUNDDOWN(20*VLOOKUP(AR8,$A$8:$BU$48,42,FALSE)/VLOOKUP(AR8,$A$8:$H$48,8,FALSE),0),
IF(AND(AU8="Nul",$AP8&lt;&gt;$H8),40+(2*ROUNDDOWN(10*VLOOKUP(AR8,$A$8:$BU$48,42,FALSE)/VLOOKUP(AR8,$A$8:$H$48,8,FALSE),0)-ROUNDDOWN(10*AW8/$H8,0)),IF(AND(AU8="Nul",$AP8=$H8),58,0))))</f>
        <v>0</v>
      </c>
      <c r="AY8" s="98"/>
      <c r="AZ8" s="50" t="str">
        <f>IF(AY8&lt;&gt;"",VLOOKUP(AY8,$A$8:$C$48,2,FALSE),"")</f>
        <v/>
      </c>
      <c r="BA8" s="43" t="str">
        <f>IF(AY8&lt;&gt;"",IF(AY8=$A8,"ERR",IF(OR(AY8=$P8,AY8=$W8,AY8=$AD8,AY8=$AK8,AY8=$AR8,AY8=$BG8,AY8=$BF8),"DUP",IF(ISNA(VLOOKUP(AY8,$A$8:$A$48,1,FALSE)),"ERR",IF(COUNTIF($I$8:$I$48,AY8)&gt;1,"ERR",IF($D8=VLOOKUP(AY8,$A$8:$D$48,4,FALSE),"CLUB","OK"))))),"")</f>
        <v/>
      </c>
      <c r="BB8" s="43"/>
      <c r="BC8" s="14" t="str">
        <f>IF(BB8&lt;&gt;"",IF(BB8="Victoire",IF(VLOOKUP(AY8,$A$8:$BL$60,54,FALSE)="Défaite","OK","ERR"),IF(BB8="Défaite",IF(VLOOKUP(AY8,$A$8:$BL$60,54,FALSE)="Victoire","OK","ERR"),IF(BB8="Nul",IF(VLOOKUP(AY8,$A$8:$BL$54,54,FALSE)="Nul","OK","ERR")))),"")</f>
        <v/>
      </c>
      <c r="BD8" s="41"/>
      <c r="BE8" s="56">
        <f>IF(BB8="Victoire",100-ROUNDDOWN(20*BD8/$H8,0),
IF(BB8="Défaite",10+ROUNDDOWN(20*VLOOKUP(AY8,$A$8:$BU$48,42,FALSE)/VLOOKUP(AY8,$A$8:$H$48,8,FALSE),0),
IF(AND(BB8="Nul",$AP8&lt;&gt;$H8),40+(2*ROUNDDOWN(10*VLOOKUP(AY8,$A$8:$BU$48,42,FALSE)/VLOOKUP(AY8,$A$8:$H$48,8,FALSE),0)-ROUNDDOWN(10*BD8/$H8,0)),IF(AND(BB8="Nul",$AP8=$H8),58,0))))</f>
        <v>0</v>
      </c>
      <c r="BF8" s="98"/>
      <c r="BG8" s="50" t="str">
        <f>IF(BF8&lt;&gt;"",VLOOKUP(BF8,$A$8:$C$48,2,FALSE),"")</f>
        <v/>
      </c>
      <c r="BH8" s="43" t="str">
        <f>IF(BF8&lt;&gt;"",IF(BF8=$A8,"ERR",IF(OR(BF8=$P8,BF8=$W8,BF8=$AD8,BF8=$AK8,BF8=$AR8,BF8=$AY8,BF8=$BG8),"DUP",IF(ISNA(VLOOKUP(BF8,$A$8:$A$48,1,FALSE)),"ERR",IF(COUNTIF($I$8:$I$48,BF8)&gt;1,"ERR",IF($D8=VLOOKUP(BF8,$A$8:$D$48,4,FALSE),"CLUB","OK"))))),"")</f>
        <v/>
      </c>
      <c r="BI8" s="43"/>
      <c r="BJ8" s="14" t="str">
        <f>IF(BI8&lt;&gt;"",IF(BI8="Victoire",IF(VLOOKUP(BF8,$A$8:$BL$60,61,FALSE)="Défaite","OK","ERR"),IF(BI8="Défaite",IF(VLOOKUP(BF8,$A$8:$BL$60,61,FALSE)="Victoire","OK","ERR"),IF(BI8="Nul",IF(VLOOKUP(BF8,$A$8:$BL$60,61,FALSE)="Nul","OK","ERR")))),"")</f>
        <v/>
      </c>
      <c r="BK8" s="41"/>
      <c r="BL8" s="56">
        <f>IF(BI8="Victoire",100-ROUNDDOWN(20*BK8/$H8,0),
IF(BI8="Défaite",10+ROUNDDOWN(20*VLOOKUP(BF8,$A$8:$BU$48,42,FALSE)/VLOOKUP(BF8,$A$8:$H$48,8,FALSE),0),
IF(AND(BI8="Nul",$AP8&lt;&gt;$H8),40+(2*ROUNDDOWN(10*VLOOKUP(BF8,$A$8:$BU$48,42,FALSE)/VLOOKUP(BF8,$A$8:$H$48,8,FALSE),0)-ROUNDDOWN(10*BK8/$H8,0)),IF(AND(BI8="Nul",$AP8=$H8),58,0))))</f>
        <v>0</v>
      </c>
      <c r="BM8" s="89">
        <f>E8+E9+E10</f>
        <v>0</v>
      </c>
      <c r="BN8" s="60">
        <f>IF($I8&lt;&gt;"",VLOOKUP($I8,$A$8:$H$60,5,FALSE),0)+IF($P8&lt;&gt;"",VLOOKUP($P8,$A$8:$H$60,5,FALSE),0)+IF($W8&lt;&gt;"",VLOOKUP($W8,$A$8:$H$60,5,FALSE),0)+IF($AD8&lt;&gt;"",VLOOKUP($AD8,$A$8:$H$60,5,FALSE),0)+IF($AK8&lt;&gt;"",VLOOKUP($AK8,$A$8:$H$60,5,FALSE),0)+IF($AY8&lt;&gt;"",VLOOKUP($AY8,$A$8:$H$60,5,FALSE),0)+IF($BF8&lt;&gt;"",VLOOKUP($BF8,$A$8:$H$60,5,FALSE),0)+IF($AR8&lt;&gt;"",VLOOKUP($AR8,$A$8:$H$60,5,FALSE),0)</f>
        <v>0</v>
      </c>
      <c r="BO8" s="62"/>
      <c r="BP8" s="62"/>
    </row>
    <row r="9" spans="1:68" s="5" customFormat="1" ht="16.5">
      <c r="A9" s="96">
        <v>17</v>
      </c>
      <c r="B9" s="97" t="s">
        <v>439</v>
      </c>
      <c r="C9" s="97" t="s">
        <v>223</v>
      </c>
      <c r="D9" s="97" t="s">
        <v>230</v>
      </c>
      <c r="E9" s="91">
        <f>O9+V9+AC9+AJ9+AQ9+BP9+AX9+BE9+BL9</f>
        <v>0</v>
      </c>
      <c r="F9" s="41"/>
      <c r="G9" s="56" t="str">
        <f>IF($F9&lt;&gt;"",VLOOKUP(F9,Armees!$A$1:$B$283,2,FALSE),"")</f>
        <v/>
      </c>
      <c r="H9" s="42"/>
      <c r="I9" s="98"/>
      <c r="J9" s="50" t="str">
        <f>IF(I9&lt;&gt;"",VLOOKUP(I9,$A$8:$C$48,2,FALSE),"")</f>
        <v/>
      </c>
      <c r="K9" s="43" t="str">
        <f>IF(I9&lt;&gt;"",IF(I9=$A9,"ERR",IF(OR(I9=$P9,I9=$W9,I9=$AD9,I9=$AK9,I9=$AR9,I9=$AY9,I9=$BF9),"DUP",IF(ISNA(VLOOKUP(I9,$A$8:$A$60,1,FALSE)),"ERR",IF(COUNTIF($I$8:$I$60,I9)&gt;1,"ERR",IF($D9=VLOOKUP(I9,$A$8:$D$60,4,FALSE),"CLUB","OK"))))),"")</f>
        <v/>
      </c>
      <c r="L9" s="43"/>
      <c r="M9" s="73" t="str">
        <f>IF(L9&lt;&gt;"",IF(L9="Victoire",IF(VLOOKUP(I9,$A$8:$L$60,12,FALSE)="Défaite","OK","ERR"),IF(L9="Défaite",IF(VLOOKUP(I9,$A$8:$L$60,12,FALSE)="Victoire","OK","ERR"),IF(L9="Nul",IF(VLOOKUP(I9,$A$8:$L$60,12,FALSE)="Nul","OK","ERR")))),"")</f>
        <v/>
      </c>
      <c r="N9" s="41"/>
      <c r="O9" s="56">
        <f>IF(L9="Victoire",100-ROUNDDOWN(20*N9/$H9,0),
IF(L9="Défaite",10+ROUNDDOWN(20*VLOOKUP(I9,$A$8:$N$48,14,FALSE)/VLOOKUP(I9,$A$8:$H$48,8,FALSE),0),
IF(AND(L9="Nul",$N9&lt;&gt;$H9),40+(2*ROUNDDOWN(10*VLOOKUP(I9,$A$8:$N$48,14,FALSE)/VLOOKUP(I9,$A$8:$H$48,8,FALSE),0)-ROUNDDOWN(10*N9/$H9,0)),IF(AND(L9="Nul",$N9=$H9),58,0))))</f>
        <v>0</v>
      </c>
      <c r="P9" s="98"/>
      <c r="Q9" s="50" t="str">
        <f>IF(P9&lt;&gt;"",VLOOKUP(P9,$A$8:$C$48,2,FALSE),"")</f>
        <v/>
      </c>
      <c r="R9" s="14" t="str">
        <f>IF(P9&lt;&gt;"",IF(P9=$A9,"ERR",IF(OR(P9=$I9,P9=$W9,P9=$AD9,P9=$AK9,P9=$AR9,P9=$AY9,P9=$BF9),"DUP",IF(ISNA(VLOOKUP(P9,$A$8:$A$60,1,FALSE)),"ERR",IF(COUNTIF($I$8:$I$60,P9)&gt;1,"ERR",IF($D9=VLOOKUP(P9,$A$8:$D$60,4,FALSE),"CLUB","OK"))))),"")</f>
        <v/>
      </c>
      <c r="S9" s="43"/>
      <c r="T9" s="73" t="str">
        <f>IF(S9&lt;&gt;"",IF(S9="Victoire",IF(VLOOKUP(P9,$A$8:$L$60,12,FALSE)="Défaite","OK","ERR"),IF(S9="Défaite",IF(VLOOKUP(P9,$A$8:$L$60,12,FALSE)="Victoire","OK","ERR"),IF(S9="Nul",IF(VLOOKUP(P9,$A$8:$L$60,12,FALSE)="Nul","OK","ERR")))),"")</f>
        <v/>
      </c>
      <c r="U9" s="41"/>
      <c r="V9" s="56">
        <f>IF(S9="Victoire",100-ROUNDDOWN(20*U9/$H9,0),
IF(S9="Défaite",10+ROUNDDOWN(20*VLOOKUP(P9,$A$8:$AO$48,21,FALSE)/VLOOKUP(P9,$A$8:$H$48,8,FALSE),0),
IF(AND(S9="Nul",$U9&lt;&gt;$H9),40+(2*ROUNDDOWN(10*VLOOKUP(P9,$A$8:$AO$48,21,FALSE)/VLOOKUP(P9,$A$8:$H$48,8,FALSE),0)-ROUNDDOWN(10*U9/$H9,0)),IF(AND(S9="Nul",$U9=$H9),58,0))))</f>
        <v>0</v>
      </c>
      <c r="W9" s="98"/>
      <c r="X9" s="50" t="str">
        <f>IF(W9&lt;&gt;"",VLOOKUP(W9,$A$8:$C$48,2,FALSE),"")</f>
        <v/>
      </c>
      <c r="Y9" s="14" t="str">
        <f>IF(W9&lt;&gt;"",IF(W9=$A9,"ERR",IF(OR(W9=$P9,W9=$I9,W9=$AD9,W9=$AK9,W9=$AR9,W9=$AY9,W9=$BF9),"DUP",IF(ISNA(VLOOKUP(W9,$A$8:$A$60,1,FALSE)),"ERR",IF(COUNTIF($I$8:$I$60,W9)&gt;1,"ERR",IF($D9=VLOOKUP(W9,$A$8:$D$60,4,FALSE),"CLUB","OK"))))),"")</f>
        <v/>
      </c>
      <c r="Z9" s="43"/>
      <c r="AA9" s="73" t="str">
        <f>IF(Z9&lt;&gt;"",IF(Z9="Victoire",IF(VLOOKUP(W9,$A$8:$L$60,12,FALSE)="Défaite","OK","ERR"),IF(Z9="Défaite",IF(VLOOKUP(W9,$A$8:$L$60,12,FALSE)="Victoire","OK","ERR"),IF(Z9="Nul",IF(VLOOKUP(W9,$A$8:$L$60,12,FALSE)="Nul","OK","ERR")))),"")</f>
        <v/>
      </c>
      <c r="AB9" s="41"/>
      <c r="AC9" s="92">
        <f>IF(Z9="Victoire",100-ROUNDDOWN(20*AB9/$H9,0),
IF(Z9="Défaite",10+ROUNDDOWN(20*VLOOKUP(W9,$A$8:$AO$48,28,FALSE)/VLOOKUP(W9,$A$8:$H$48,8,FALSE),0),
IF(AND(Z9="Nul",$AB9&lt;&gt;$H9),40+(2*ROUNDDOWN(10*VLOOKUP(W9,$A$8:$AO$48,28,FALSE)/VLOOKUP(W9,$A$8:$H$48,8,FALSE),0)-ROUNDDOWN(10*AB9/$H9,0)),IF(AND(Z9="Nul",$AB9=$H9),58,0))))</f>
        <v>0</v>
      </c>
      <c r="AD9" s="99"/>
      <c r="AE9" s="50" t="str">
        <f>IF(AD9&lt;&gt;"",VLOOKUP(AD9,$A$8:$C$48,2,FALSE),"")</f>
        <v/>
      </c>
      <c r="AF9" s="14" t="str">
        <f>IF(AD9&lt;&gt;"",IF(AD9=$A9,"ERR",IF(OR(AD9=$P9,AD9=$W9,AD9=$I9,AD9=$AK9, AD9=$AR9,AD9=$AY9,AD9=$BF9),"DUP",IF(ISNA(VLOOKUP(AD9,$A$8:$A$60,1,FALSE)),"ERR",IF(COUNTIF($I$8:$I$60,AD9)&gt;1,"ERR",IF($D9=VLOOKUP(AD9,$A$8:$D$60,4,FALSE),"CLUB","OK"))))),"")</f>
        <v/>
      </c>
      <c r="AG9" s="43"/>
      <c r="AH9" s="73" t="str">
        <f>IF(AG9&lt;&gt;"",IF(AG9="Victoire",IF(VLOOKUP(AD9,$A$8:$L$60,12,FALSE)="Défaite","OK","ERR"),IF(AG9="Défaite",IF(VLOOKUP(AD9,$A$8:$L$60,12,FALSE)="Victoire","OK","ERR"),IF(AG9="Nul",IF(VLOOKUP(AD9,$A$8:$L$60,12,FALSE)="Nul","OK","ERR")))),"")</f>
        <v/>
      </c>
      <c r="AI9" s="41"/>
      <c r="AJ9" s="56">
        <f>IF(AG9="Victoire",100-ROUNDDOWN(20*AI9/$H9,0),
IF(AG9="Défaite",10+ROUNDDOWN(20*VLOOKUP(AD9,$A$8:$AO$48,35,FALSE)/VLOOKUP(AD9,$A$8:$H$48,8,FALSE),0),
IF(AND(AG9="Nul",$AI9&lt;&gt;$H9),40+(2*ROUNDDOWN(10*VLOOKUP(AD9,$A$8:$AO$48,35,FALSE)/VLOOKUP(AD9,$A$8:$H$48,8,FALSE),0)-ROUNDDOWN(10*AI9/$H9,0)),IF(AND(AG9="Nul",$AI9=$H9),58,0))))</f>
        <v>0</v>
      </c>
      <c r="AK9" s="98"/>
      <c r="AL9" s="50" t="str">
        <f>IF(AK9&lt;&gt;"",VLOOKUP(AK9,$A$8:$C$48,2,FALSE),"")</f>
        <v/>
      </c>
      <c r="AM9" s="14" t="str">
        <f>IF(AK9&lt;&gt;"",IF(AK9=$A9,"ERR",IF(OR(AK9=$P9,AK9=$W9,AK9=$AD9,AK9=$I9, AK9=$AR9,AK9=$AY9,AK9=$BF9),"DUP",IF(ISNA(VLOOKUP(AK9,$A$8:$A$48,1,FALSE)),"ERR",IF(COUNTIF($I$8:$I$48,AK9)&gt;1,"ERR",IF($D9=VLOOKUP(AK9,$A$8:$D$48,4,FALSE),"CLUB","OK"))))),"")</f>
        <v/>
      </c>
      <c r="AN9" s="43"/>
      <c r="AO9" s="14" t="str">
        <f>IF(AN9&lt;&gt;"",IF(AN9="Victoire",IF(VLOOKUP(AK9,$A$8:$BL$60,40,FALSE)="Défaite","OK","ERR"),IF(AN9="Défaite",IF(VLOOKUP(AK9,$A$8:$BL$60,40,FALSE)="Victoire","OK","ERR"),IF(AN9="Nul",IF(VLOOKUP(AK9,$A$8:$BL$60,40,FALSE)="Nul","OK","ERR")))),"")</f>
        <v/>
      </c>
      <c r="AP9" s="41"/>
      <c r="AQ9" s="56">
        <f>IF(AN9="Victoire",100-ROUNDDOWN(20*AP9/$H9,0),
IF(AN9="Défaite",10+ROUNDDOWN(20*VLOOKUP(AK9,$A$8:$BU$48,42,FALSE)/VLOOKUP(AK9,$A$8:$H$48,8,FALSE),0),
IF(AND(AN9="Nul",$AP9&lt;&gt;$H9),40+(2*ROUNDDOWN(10*VLOOKUP(AK9,$A$8:$BU$48,42,FALSE)/VLOOKUP(AK9,$A$8:$H$48,8,FALSE),0)-ROUNDDOWN(10*AP9/$H9,0)),IF(AND(AN9="Nul",$AP9=$H9),58,0))))</f>
        <v>0</v>
      </c>
      <c r="AR9" s="98"/>
      <c r="AS9" s="50" t="str">
        <f>IF(AR9&lt;&gt;"",VLOOKUP(AR9,$A$8:$C$48,2,FALSE),"")</f>
        <v/>
      </c>
      <c r="AT9" s="43" t="str">
        <f>IF(AR9&lt;&gt;"",IF(AR9=$A9,"ERR",IF(OR(AR9=$P9,AR9=$W9,AR9=$AD9,AR9=$AK9,AR9=$AY9,AR9=$BF9),"DUP",IF(ISNA(VLOOKUP(AR9,$A$8:$A$48,1,FALSE)),"ERR",IF(COUNTIF($I$8:$I$48,AR9)&gt;1,"ERR",IF($D9=VLOOKUP(AR9,$A$8:$D$48,4,FALSE),"CLUB","OK"))))),"")</f>
        <v/>
      </c>
      <c r="AU9" s="43"/>
      <c r="AV9" s="14" t="str">
        <f>IF(AU9&lt;&gt;"",IF(AU9="Victoire",IF(VLOOKUP(AR9,$A$8:$BL$60,47,FALSE)="Défaite","OK","ERR"),IF(AU9="Défaite",IF(VLOOKUP(AR9,$A$8:$BL$60,47,FALSE)="Victoire","OK","ERR"),IF(AU9="Nul",IF(VLOOKUP(AR9,$A$8:$BL$60,47,FALSE)="Nul","OK","ERR")))),"")</f>
        <v/>
      </c>
      <c r="AW9" s="41"/>
      <c r="AX9" s="56">
        <f>IF(AU9="Victoire",100-ROUNDDOWN(20*AW9/$H9,0),
IF(AU9="Défaite",10+ROUNDDOWN(20*VLOOKUP(AR9,$A$8:$BU$48,42,FALSE)/VLOOKUP(AR9,$A$8:$H$48,8,FALSE),0),
IF(AND(AU9="Nul",$AP9&lt;&gt;$H9),40+(2*ROUNDDOWN(10*VLOOKUP(AR9,$A$8:$BU$48,42,FALSE)/VLOOKUP(AR9,$A$8:$H$48,8,FALSE),0)-ROUNDDOWN(10*AW9/$H9,0)),IF(AND(AU9="Nul",$AP9=$H9),58,0))))</f>
        <v>0</v>
      </c>
      <c r="AY9" s="98"/>
      <c r="AZ9" s="50" t="str">
        <f>IF(AY9&lt;&gt;"",VLOOKUP(AY9,$A$8:$C$48,2,FALSE),"")</f>
        <v/>
      </c>
      <c r="BA9" s="43" t="str">
        <f>IF(AY9&lt;&gt;"",IF(AY9=$A9,"ERR",IF(OR(AY9=$P9,AY9=$W9,AY9=$AD9,AY9=$AK9,AY9=$AR9,AY9=$BG9,AY9=$BF9),"DUP",IF(ISNA(VLOOKUP(AY9,$A$8:$A$48,1,FALSE)),"ERR",IF(COUNTIF($I$8:$I$48,AY9)&gt;1,"ERR",IF($D9=VLOOKUP(AY9,$A$8:$D$48,4,FALSE),"CLUB","OK"))))),"")</f>
        <v/>
      </c>
      <c r="BB9" s="43"/>
      <c r="BC9" s="14" t="str">
        <f>IF(BB9&lt;&gt;"",IF(BB9="Victoire",IF(VLOOKUP(AY9,$A$8:$BL$60,54,FALSE)="Défaite","OK","ERR"),IF(BB9="Défaite",IF(VLOOKUP(AY9,$A$8:$BL$60,54,FALSE)="Victoire","OK","ERR"),IF(BB9="Nul",IF(VLOOKUP(AY9,$A$8:$BL$54,54,FALSE)="Nul","OK","ERR")))),"")</f>
        <v/>
      </c>
      <c r="BD9" s="41"/>
      <c r="BE9" s="56">
        <f>IF(BB9="Victoire",100-ROUNDDOWN(20*BD9/$H9,0),
IF(BB9="Défaite",10+ROUNDDOWN(20*VLOOKUP(AY9,$A$8:$BU$48,42,FALSE)/VLOOKUP(AY9,$A$8:$H$48,8,FALSE),0),
IF(AND(BB9="Nul",$AP9&lt;&gt;$H9),40+(2*ROUNDDOWN(10*VLOOKUP(AY9,$A$8:$BU$48,42,FALSE)/VLOOKUP(AY9,$A$8:$H$48,8,FALSE),0)-ROUNDDOWN(10*BD9/$H9,0)),IF(AND(BB9="Nul",$AP9=$H9),58,0))))</f>
        <v>0</v>
      </c>
      <c r="BF9" s="98"/>
      <c r="BG9" s="50" t="str">
        <f>IF(BF9&lt;&gt;"",VLOOKUP(BF9,$A$8:$C$48,2,FALSE),"")</f>
        <v/>
      </c>
      <c r="BH9" s="43" t="str">
        <f>IF(BF9&lt;&gt;"",IF(BF9=$A9,"ERR",IF(OR(BF9=$P9,BF9=$W9,BF9=$AD9,BF9=$AK9,BF9=$AR9,BF9=$AY9,BF9=$BG9),"DUP",IF(ISNA(VLOOKUP(BF9,$A$8:$A$48,1,FALSE)),"ERR",IF(COUNTIF($I$8:$I$48,BF9)&gt;1,"ERR",IF($D9=VLOOKUP(BF9,$A$8:$D$48,4,FALSE),"CLUB","OK"))))),"")</f>
        <v/>
      </c>
      <c r="BI9" s="43"/>
      <c r="BJ9" s="14" t="str">
        <f>IF(BI9&lt;&gt;"",IF(BI9="Victoire",IF(VLOOKUP(BF9,$A$8:$BL$60,61,FALSE)="Défaite","OK","ERR"),IF(BI9="Défaite",IF(VLOOKUP(BF9,$A$8:$BL$60,61,FALSE)="Victoire","OK","ERR"),IF(BI9="Nul",IF(VLOOKUP(BF9,$A$8:$BL$60,61,FALSE)="Nul","OK","ERR")))),"")</f>
        <v/>
      </c>
      <c r="BK9" s="41"/>
      <c r="BL9" s="56">
        <f>IF(BI9="Victoire",100-ROUNDDOWN(20*BK9/$H9,0),
IF(BI9="Défaite",10+ROUNDDOWN(20*VLOOKUP(BF9,$A$8:$BU$48,42,FALSE)/VLOOKUP(BF9,$A$8:$H$48,8,FALSE),0),
IF(AND(BI9="Nul",$AP9&lt;&gt;$H9),40+(2*ROUNDDOWN(10*VLOOKUP(BF9,$A$8:$BU$48,42,FALSE)/VLOOKUP(BF9,$A$8:$H$48,8,FALSE),0)-ROUNDDOWN(10*BK9/$H9,0)),IF(AND(BI9="Nul",$AP9=$H9),58,0))))</f>
        <v>0</v>
      </c>
      <c r="BM9" s="89">
        <f>E8+E9+E10</f>
        <v>0</v>
      </c>
      <c r="BN9" s="60">
        <f>IF($I9&lt;&gt;"",VLOOKUP($I9,$A$8:$H$60,5,FALSE),0)+IF($P9&lt;&gt;"",VLOOKUP($P9,$A$8:$H$60,5,FALSE),0)+IF($W9&lt;&gt;"",VLOOKUP($W9,$A$8:$H$60,5,FALSE),0)+IF($AD9&lt;&gt;"",VLOOKUP($AD9,$A$8:$H$60,5,FALSE),0)+IF($AK9&lt;&gt;"",VLOOKUP($AK9,$A$8:$H$60,5,FALSE),0)+IF($AY9&lt;&gt;"",VLOOKUP($AY9,$A$8:$H$60,5,FALSE),0)+IF($BF9&lt;&gt;"",VLOOKUP($BF9,$A$8:$H$60,5,FALSE),0)+IF($AR9&lt;&gt;"",VLOOKUP($AR9,$A$8:$H$60,5,FALSE),0)</f>
        <v>0</v>
      </c>
      <c r="BO9" s="62"/>
      <c r="BP9" s="62"/>
    </row>
    <row r="10" spans="1:68" s="5" customFormat="1" ht="16.5">
      <c r="A10" s="96">
        <v>18</v>
      </c>
      <c r="B10" s="97" t="s">
        <v>440</v>
      </c>
      <c r="C10" s="97" t="s">
        <v>226</v>
      </c>
      <c r="D10" s="97" t="s">
        <v>230</v>
      </c>
      <c r="E10" s="91">
        <f>O10+V10+AC10+AJ10+AQ10+BP10+AX10+BE10+BL10</f>
        <v>0</v>
      </c>
      <c r="F10" s="41"/>
      <c r="G10" s="56" t="str">
        <f>IF($F10&lt;&gt;"",VLOOKUP(F10,Armees!$A$1:$B$283,2,FALSE),"")</f>
        <v/>
      </c>
      <c r="H10" s="42"/>
      <c r="I10" s="98"/>
      <c r="J10" s="50" t="str">
        <f>IF(I10&lt;&gt;"",VLOOKUP(I10,$A$8:$C$48,2,FALSE),"")</f>
        <v/>
      </c>
      <c r="K10" s="43" t="str">
        <f>IF(I10&lt;&gt;"",IF(I10=$A10,"ERR",IF(OR(I10=$P10,I10=$W10,I10=$AD10,I10=$AK10,I10=$AR10,I10=$AY10,I10=$BF10),"DUP",IF(ISNA(VLOOKUP(I10,$A$8:$A$60,1,FALSE)),"ERR",IF(COUNTIF($I$8:$I$60,I10)&gt;1,"ERR",IF($D10=VLOOKUP(I10,$A$8:$D$60,4,FALSE),"CLUB","OK"))))),"")</f>
        <v/>
      </c>
      <c r="L10" s="43"/>
      <c r="M10" s="73" t="str">
        <f>IF(L10&lt;&gt;"",IF(L10="Victoire",IF(VLOOKUP(I10,$A$8:$L$60,12,FALSE)="Défaite","OK","ERR"),IF(L10="Défaite",IF(VLOOKUP(I10,$A$8:$L$60,12,FALSE)="Victoire","OK","ERR"),IF(L10="Nul",IF(VLOOKUP(I10,$A$8:$L$60,12,FALSE)="Nul","OK","ERR")))),"")</f>
        <v/>
      </c>
      <c r="N10" s="41"/>
      <c r="O10" s="56">
        <f>IF(L10="Victoire",100-ROUNDDOWN(20*N10/$H10,0),
IF(L10="Défaite",10+ROUNDDOWN(20*VLOOKUP(I10,$A$8:$N$48,14,FALSE)/VLOOKUP(I10,$A$8:$H$48,8,FALSE),0),
IF(AND(L10="Nul",$N10&lt;&gt;$H10),40+(2*ROUNDDOWN(10*VLOOKUP(I10,$A$8:$N$48,14,FALSE)/VLOOKUP(I10,$A$8:$H$48,8,FALSE),0)-ROUNDDOWN(10*N10/$H10,0)),IF(AND(L10="Nul",$N10=$H10),58,0))))</f>
        <v>0</v>
      </c>
      <c r="P10" s="98"/>
      <c r="Q10" s="50" t="str">
        <f>IF(P10&lt;&gt;"",VLOOKUP(P10,$A$8:$C$48,2,FALSE),"")</f>
        <v/>
      </c>
      <c r="R10" s="14" t="str">
        <f>IF(P10&lt;&gt;"",IF(P10=$A10,"ERR",IF(OR(P10=$I10,P10=$W10,P10=$AD10,P10=$AK10,P10=$AR10,P10=$AY10,P10=$BF10),"DUP",IF(ISNA(VLOOKUP(P10,$A$8:$A$60,1,FALSE)),"ERR",IF(COUNTIF($I$8:$I$60,P10)&gt;1,"ERR",IF($D10=VLOOKUP(P10,$A$8:$D$60,4,FALSE),"CLUB","OK"))))),"")</f>
        <v/>
      </c>
      <c r="S10" s="43"/>
      <c r="T10" s="73" t="str">
        <f>IF(S10&lt;&gt;"",IF(S10="Victoire",IF(VLOOKUP(P10,$A$8:$L$60,12,FALSE)="Défaite","OK","ERR"),IF(S10="Défaite",IF(VLOOKUP(P10,$A$8:$L$60,12,FALSE)="Victoire","OK","ERR"),IF(S10="Nul",IF(VLOOKUP(P10,$A$8:$L$60,12,FALSE)="Nul","OK","ERR")))),"")</f>
        <v/>
      </c>
      <c r="U10" s="41"/>
      <c r="V10" s="56">
        <f>IF(S10="Victoire",100-ROUNDDOWN(20*U10/$H10,0),
IF(S10="Défaite",10+ROUNDDOWN(20*VLOOKUP(P10,$A$8:$AO$48,21,FALSE)/VLOOKUP(P10,$A$8:$H$48,8,FALSE),0),
IF(AND(S10="Nul",$U10&lt;&gt;$H10),40+(2*ROUNDDOWN(10*VLOOKUP(P10,$A$8:$AO$48,21,FALSE)/VLOOKUP(P10,$A$8:$H$48,8,FALSE),0)-ROUNDDOWN(10*U10/$H10,0)),IF(AND(S10="Nul",$U10=$H10),58,0))))</f>
        <v>0</v>
      </c>
      <c r="W10" s="98"/>
      <c r="X10" s="50" t="str">
        <f>IF(W10&lt;&gt;"",VLOOKUP(W10,$A$8:$C$48,2,FALSE),"")</f>
        <v/>
      </c>
      <c r="Y10" s="14" t="str">
        <f>IF(W10&lt;&gt;"",IF(W10=$A10,"ERR",IF(OR(W10=$P10,W10=$I10,W10=$AD10,W10=$AK10,W10=$AR10,W10=$AY10,W10=$BF10),"DUP",IF(ISNA(VLOOKUP(W10,$A$8:$A$60,1,FALSE)),"ERR",IF(COUNTIF($I$8:$I$60,W10)&gt;1,"ERR",IF($D10=VLOOKUP(W10,$A$8:$D$60,4,FALSE),"CLUB","OK"))))),"")</f>
        <v/>
      </c>
      <c r="Z10" s="43"/>
      <c r="AA10" s="73" t="str">
        <f>IF(Z10&lt;&gt;"",IF(Z10="Victoire",IF(VLOOKUP(W10,$A$8:$L$60,12,FALSE)="Défaite","OK","ERR"),IF(Z10="Défaite",IF(VLOOKUP(W10,$A$8:$L$60,12,FALSE)="Victoire","OK","ERR"),IF(Z10="Nul",IF(VLOOKUP(W10,$A$8:$L$60,12,FALSE)="Nul","OK","ERR")))),"")</f>
        <v/>
      </c>
      <c r="AB10" s="41"/>
      <c r="AC10" s="92">
        <f>IF(Z10="Victoire",100-ROUNDDOWN(20*AB10/$H10,0),
IF(Z10="Défaite",10+ROUNDDOWN(20*VLOOKUP(W10,$A$8:$AO$48,28,FALSE)/VLOOKUP(W10,$A$8:$H$48,8,FALSE),0),
IF(AND(Z10="Nul",$AB10&lt;&gt;$H10),40+(2*ROUNDDOWN(10*VLOOKUP(W10,$A$8:$AO$48,28,FALSE)/VLOOKUP(W10,$A$8:$H$48,8,FALSE),0)-ROUNDDOWN(10*AB10/$H10,0)),IF(AND(Z10="Nul",$AB10=$H10),58,0))))</f>
        <v>0</v>
      </c>
      <c r="AD10" s="99"/>
      <c r="AE10" s="50" t="str">
        <f>IF(AD10&lt;&gt;"",VLOOKUP(AD10,$A$8:$C$48,2,FALSE),"")</f>
        <v/>
      </c>
      <c r="AF10" s="14" t="str">
        <f>IF(AD10&lt;&gt;"",IF(AD10=$A10,"ERR",IF(OR(AD10=$P10,AD10=$W10,AD10=$I10,AD10=$AK10, AD10=$AR10,AD10=$AY10,AD10=$BF10),"DUP",IF(ISNA(VLOOKUP(AD10,$A$8:$A$60,1,FALSE)),"ERR",IF(COUNTIF($I$8:$I$60,AD10)&gt;1,"ERR",IF($D10=VLOOKUP(AD10,$A$8:$D$60,4,FALSE),"CLUB","OK"))))),"")</f>
        <v/>
      </c>
      <c r="AG10" s="43"/>
      <c r="AH10" s="73" t="str">
        <f>IF(AG10&lt;&gt;"",IF(AG10="Victoire",IF(VLOOKUP(AD10,$A$8:$L$60,12,FALSE)="Défaite","OK","ERR"),IF(AG10="Défaite",IF(VLOOKUP(AD10,$A$8:$L$60,12,FALSE)="Victoire","OK","ERR"),IF(AG10="Nul",IF(VLOOKUP(AD10,$A$8:$L$60,12,FALSE)="Nul","OK","ERR")))),"")</f>
        <v/>
      </c>
      <c r="AI10" s="41"/>
      <c r="AJ10" s="56">
        <f>IF(AG10="Victoire",100-ROUNDDOWN(20*AI10/$H10,0),
IF(AG10="Défaite",10+ROUNDDOWN(20*VLOOKUP(AD10,$A$8:$AO$48,35,FALSE)/VLOOKUP(AD10,$A$8:$H$48,8,FALSE),0),
IF(AND(AG10="Nul",$AI10&lt;&gt;$H10),40+(2*ROUNDDOWN(10*VLOOKUP(AD10,$A$8:$AO$48,35,FALSE)/VLOOKUP(AD10,$A$8:$H$48,8,FALSE),0)-ROUNDDOWN(10*AI10/$H10,0)),IF(AND(AG10="Nul",$AI10=$H10),58,0))))</f>
        <v>0</v>
      </c>
      <c r="AK10" s="98"/>
      <c r="AL10" s="50" t="str">
        <f>IF(AK10&lt;&gt;"",VLOOKUP(AK10,$A$8:$C$48,2,FALSE),"")</f>
        <v/>
      </c>
      <c r="AM10" s="14" t="str">
        <f>IF(AK10&lt;&gt;"",IF(AK10=$A10,"ERR",IF(OR(AK10=$P10,AK10=$W10,AK10=$AD10,AK10=$I10, AK10=$AR10,AK10=$AY10,AK10=$BF10),"DUP",IF(ISNA(VLOOKUP(AK10,$A$8:$A$48,1,FALSE)),"ERR",IF(COUNTIF($I$8:$I$48,AK10)&gt;1,"ERR",IF($D10=VLOOKUP(AK10,$A$8:$D$48,4,FALSE),"CLUB","OK"))))),"")</f>
        <v/>
      </c>
      <c r="AN10" s="43"/>
      <c r="AO10" s="14" t="str">
        <f>IF(AN10&lt;&gt;"",IF(AN10="Victoire",IF(VLOOKUP(AK10,$A$8:$BL$60,40,FALSE)="Défaite","OK","ERR"),IF(AN10="Défaite",IF(VLOOKUP(AK10,$A$8:$BL$60,40,FALSE)="Victoire","OK","ERR"),IF(AN10="Nul",IF(VLOOKUP(AK10,$A$8:$BL$60,40,FALSE)="Nul","OK","ERR")))),"")</f>
        <v/>
      </c>
      <c r="AP10" s="41"/>
      <c r="AQ10" s="56">
        <f>IF(AN10="Victoire",100-ROUNDDOWN(20*AP10/$H10,0),
IF(AN10="Défaite",10+ROUNDDOWN(20*VLOOKUP(AK10,$A$8:$BU$48,42,FALSE)/VLOOKUP(AK10,$A$8:$H$48,8,FALSE),0),
IF(AND(AN10="Nul",$AP10&lt;&gt;$H10),40+(2*ROUNDDOWN(10*VLOOKUP(AK10,$A$8:$BU$48,42,FALSE)/VLOOKUP(AK10,$A$8:$H$48,8,FALSE),0)-ROUNDDOWN(10*AP10/$H10,0)),IF(AND(AN10="Nul",$AP10=$H10),58,0))))</f>
        <v>0</v>
      </c>
      <c r="AR10" s="98"/>
      <c r="AS10" s="50" t="str">
        <f>IF(AR10&lt;&gt;"",VLOOKUP(AR10,$A$8:$C$48,2,FALSE),"")</f>
        <v/>
      </c>
      <c r="AT10" s="43" t="str">
        <f>IF(AR10&lt;&gt;"",IF(AR10=$A10,"ERR",IF(OR(AR10=$P10,AR10=$W10,AR10=$AD10,AR10=$AK10,AR10=$AY10,AR10=$BF10),"DUP",IF(ISNA(VLOOKUP(AR10,$A$8:$A$48,1,FALSE)),"ERR",IF(COUNTIF($I$8:$I$48,AR10)&gt;1,"ERR",IF($D10=VLOOKUP(AR10,$A$8:$D$48,4,FALSE),"CLUB","OK"))))),"")</f>
        <v/>
      </c>
      <c r="AU10" s="43"/>
      <c r="AV10" s="14" t="str">
        <f>IF(AU10&lt;&gt;"",IF(AU10="Victoire",IF(VLOOKUP(AR10,$A$8:$BL$60,47,FALSE)="Défaite","OK","ERR"),IF(AU10="Défaite",IF(VLOOKUP(AR10,$A$8:$BL$60,47,FALSE)="Victoire","OK","ERR"),IF(AU10="Nul",IF(VLOOKUP(AR10,$A$8:$BL$60,47,FALSE)="Nul","OK","ERR")))),"")</f>
        <v/>
      </c>
      <c r="AW10" s="41"/>
      <c r="AX10" s="56">
        <f>IF(AU10="Victoire",100-ROUNDDOWN(20*AW10/$H10,0),
IF(AU10="Défaite",10+ROUNDDOWN(20*VLOOKUP(AR10,$A$8:$BU$48,42,FALSE)/VLOOKUP(AR10,$A$8:$H$48,8,FALSE),0),
IF(AND(AU10="Nul",$AP10&lt;&gt;$H10),40+(2*ROUNDDOWN(10*VLOOKUP(AR10,$A$8:$BU$48,42,FALSE)/VLOOKUP(AR10,$A$8:$H$48,8,FALSE),0)-ROUNDDOWN(10*AW10/$H10,0)),IF(AND(AU10="Nul",$AP10=$H10),58,0))))</f>
        <v>0</v>
      </c>
      <c r="AY10" s="98"/>
      <c r="AZ10" s="50" t="str">
        <f>IF(AY10&lt;&gt;"",VLOOKUP(AY10,$A$8:$C$48,2,FALSE),"")</f>
        <v/>
      </c>
      <c r="BA10" s="43" t="str">
        <f>IF(AY10&lt;&gt;"",IF(AY10=$A10,"ERR",IF(OR(AY10=$P10,AY10=$W10,AY10=$AD10,AY10=$AK10,AY10=$AR10,AY10=$BG10,AY10=$BF10),"DUP",IF(ISNA(VLOOKUP(AY10,$A$8:$A$48,1,FALSE)),"ERR",IF(COUNTIF($I$8:$I$48,AY10)&gt;1,"ERR",IF($D10=VLOOKUP(AY10,$A$8:$D$48,4,FALSE),"CLUB","OK"))))),"")</f>
        <v/>
      </c>
      <c r="BB10" s="43"/>
      <c r="BC10" s="14" t="str">
        <f>IF(BB10&lt;&gt;"",IF(BB10="Victoire",IF(VLOOKUP(AY10,$A$8:$BL$60,54,FALSE)="Défaite","OK","ERR"),IF(BB10="Défaite",IF(VLOOKUP(AY10,$A$8:$BL$60,54,FALSE)="Victoire","OK","ERR"),IF(BB10="Nul",IF(VLOOKUP(AY10,$A$8:$BL$54,54,FALSE)="Nul","OK","ERR")))),"")</f>
        <v/>
      </c>
      <c r="BD10" s="41"/>
      <c r="BE10" s="56">
        <f>IF(BB10="Victoire",100-ROUNDDOWN(20*BD10/$H10,0),
IF(BB10="Défaite",10+ROUNDDOWN(20*VLOOKUP(AY10,$A$8:$BU$48,42,FALSE)/VLOOKUP(AY10,$A$8:$H$48,8,FALSE),0),
IF(AND(BB10="Nul",$AP10&lt;&gt;$H10),40+(2*ROUNDDOWN(10*VLOOKUP(AY10,$A$8:$BU$48,42,FALSE)/VLOOKUP(AY10,$A$8:$H$48,8,FALSE),0)-ROUNDDOWN(10*BD10/$H10,0)),IF(AND(BB10="Nul",$AP10=$H10),58,0))))</f>
        <v>0</v>
      </c>
      <c r="BF10" s="98"/>
      <c r="BG10" s="50" t="str">
        <f>IF(BF10&lt;&gt;"",VLOOKUP(BF10,$A$8:$C$48,2,FALSE),"")</f>
        <v/>
      </c>
      <c r="BH10" s="43" t="str">
        <f>IF(BF10&lt;&gt;"",IF(BF10=$A10,"ERR",IF(OR(BF10=$P10,BF10=$W10,BF10=$AD10,BF10=$AK10,BF10=$AR10,BF10=$AY10,BF10=$BG10),"DUP",IF(ISNA(VLOOKUP(BF10,$A$8:$A$48,1,FALSE)),"ERR",IF(COUNTIF($I$8:$I$48,BF10)&gt;1,"ERR",IF($D10=VLOOKUP(BF10,$A$8:$D$48,4,FALSE),"CLUB","OK"))))),"")</f>
        <v/>
      </c>
      <c r="BI10" s="43"/>
      <c r="BJ10" s="14" t="str">
        <f>IF(BI10&lt;&gt;"",IF(BI10="Victoire",IF(VLOOKUP(BF10,$A$8:$BL$60,61,FALSE)="Défaite","OK","ERR"),IF(BI10="Défaite",IF(VLOOKUP(BF10,$A$8:$BL$60,61,FALSE)="Victoire","OK","ERR"),IF(BI10="Nul",IF(VLOOKUP(BF10,$A$8:$BL$60,61,FALSE)="Nul","OK","ERR")))),"")</f>
        <v/>
      </c>
      <c r="BK10" s="41"/>
      <c r="BL10" s="56">
        <f>IF(BI10="Victoire",100-ROUNDDOWN(20*BK10/$H10,0),
IF(BI10="Défaite",10+ROUNDDOWN(20*VLOOKUP(BF10,$A$8:$BU$48,42,FALSE)/VLOOKUP(BF10,$A$8:$H$48,8,FALSE),0),
IF(AND(BI10="Nul",$AP10&lt;&gt;$H10),40+(2*ROUNDDOWN(10*VLOOKUP(BF10,$A$8:$BU$48,42,FALSE)/VLOOKUP(BF10,$A$8:$H$48,8,FALSE),0)-ROUNDDOWN(10*BK10/$H10,0)),IF(AND(BI10="Nul",$AP10=$H10),58,0))))</f>
        <v>0</v>
      </c>
      <c r="BM10" s="89">
        <f>E8+E9+E10</f>
        <v>0</v>
      </c>
      <c r="BN10" s="60">
        <f>IF($I10&lt;&gt;"",VLOOKUP($I10,$A$8:$H$60,5,FALSE),0)+IF($P10&lt;&gt;"",VLOOKUP($P10,$A$8:$H$60,5,FALSE),0)+IF($W10&lt;&gt;"",VLOOKUP($W10,$A$8:$H$60,5,FALSE),0)+IF($AD10&lt;&gt;"",VLOOKUP($AD10,$A$8:$H$60,5,FALSE),0)+IF($AK10&lt;&gt;"",VLOOKUP($AK10,$A$8:$H$60,5,FALSE),0)+IF($AY10&lt;&gt;"",VLOOKUP($AY10,$A$8:$H$60,5,FALSE),0)+IF($BF10&lt;&gt;"",VLOOKUP($BF10,$A$8:$H$60,5,FALSE),0)+IF($AR10&lt;&gt;"",VLOOKUP($AR10,$A$8:$H$60,5,FALSE),0)</f>
        <v>0</v>
      </c>
      <c r="BO10" s="62"/>
      <c r="BP10" s="62"/>
    </row>
    <row r="11" spans="1:68" s="5" customFormat="1" ht="16.5">
      <c r="A11" s="96">
        <v>7</v>
      </c>
      <c r="B11" s="97" t="s">
        <v>429</v>
      </c>
      <c r="C11" s="97" t="s">
        <v>224</v>
      </c>
      <c r="D11" s="97" t="s">
        <v>227</v>
      </c>
      <c r="E11" s="91">
        <f>O11+V11+AC11+AJ11+AQ11+BP11+AX11+BE11+BL11</f>
        <v>0</v>
      </c>
      <c r="F11" s="41"/>
      <c r="G11" s="56" t="str">
        <f>IF($F11&lt;&gt;"",VLOOKUP(F11,Armees!$A$1:$B$283,2,FALSE),"")</f>
        <v/>
      </c>
      <c r="H11" s="42"/>
      <c r="I11" s="98"/>
      <c r="J11" s="50" t="str">
        <f>IF(I11&lt;&gt;"",VLOOKUP(I11,$A$8:$C$48,2,FALSE),"")</f>
        <v/>
      </c>
      <c r="K11" s="43" t="str">
        <f>IF(I11&lt;&gt;"",IF(I11=$A11,"ERR",IF(OR(I11=$P11,I11=$W11,I11=$AD11,I11=$AK11,I11=$AR11,I11=$AY11,I11=$BF11),"DUP",IF(ISNA(VLOOKUP(I11,$A$8:$A$60,1,FALSE)),"ERR",IF(COUNTIF($I$8:$I$60,I11)&gt;1,"ERR",IF($D11=VLOOKUP(I11,$A$8:$D$60,4,FALSE),"CLUB","OK"))))),"")</f>
        <v/>
      </c>
      <c r="L11" s="43"/>
      <c r="M11" s="73" t="str">
        <f>IF(L11&lt;&gt;"",IF(L11="Victoire",IF(VLOOKUP(I11,$A$8:$L$60,12,FALSE)="Défaite","OK","ERR"),IF(L11="Défaite",IF(VLOOKUP(I11,$A$8:$L$60,12,FALSE)="Victoire","OK","ERR"),IF(L11="Nul",IF(VLOOKUP(I11,$A$8:$L$60,12,FALSE)="Nul","OK","ERR")))),"")</f>
        <v/>
      </c>
      <c r="N11" s="41"/>
      <c r="O11" s="56">
        <f>IF(L11="Victoire",100-ROUNDDOWN(20*N11/$H11,0),
IF(L11="Défaite",10+ROUNDDOWN(20*VLOOKUP(I11,$A$8:$N$48,14,FALSE)/VLOOKUP(I11,$A$8:$H$48,8,FALSE),0),
IF(AND(L11="Nul",$N11&lt;&gt;$H11),40+(2*ROUNDDOWN(10*VLOOKUP(I11,$A$8:$N$48,14,FALSE)/VLOOKUP(I11,$A$8:$H$48,8,FALSE),0)-ROUNDDOWN(10*N11/$H11,0)),IF(AND(L11="Nul",$N11=$H11),58,0))))</f>
        <v>0</v>
      </c>
      <c r="P11" s="98"/>
      <c r="Q11" s="50" t="str">
        <f>IF(P11&lt;&gt;"",VLOOKUP(P11,$A$8:$C$48,2,FALSE),"")</f>
        <v/>
      </c>
      <c r="R11" s="14" t="str">
        <f>IF(P11&lt;&gt;"",IF(P11=$A11,"ERR",IF(OR(P11=$I11,P11=$W11,P11=$AD11,P11=$AK11,P11=$AR11,P11=$AY11,P11=$BF11),"DUP",IF(ISNA(VLOOKUP(P11,$A$8:$A$60,1,FALSE)),"ERR",IF(COUNTIF($I$8:$I$60,P11)&gt;1,"ERR",IF($D11=VLOOKUP(P11,$A$8:$D$60,4,FALSE),"CLUB","OK"))))),"")</f>
        <v/>
      </c>
      <c r="S11" s="43"/>
      <c r="T11" s="73" t="str">
        <f>IF(S11&lt;&gt;"",IF(S11="Victoire",IF(VLOOKUP(P11,$A$8:$L$60,12,FALSE)="Défaite","OK","ERR"),IF(S11="Défaite",IF(VLOOKUP(P11,$A$8:$L$60,12,FALSE)="Victoire","OK","ERR"),IF(S11="Nul",IF(VLOOKUP(P11,$A$8:$L$60,12,FALSE)="Nul","OK","ERR")))),"")</f>
        <v/>
      </c>
      <c r="U11" s="41"/>
      <c r="V11" s="56">
        <f>IF(S11="Victoire",100-ROUNDDOWN(20*U11/$H11,0),
IF(S11="Défaite",10+ROUNDDOWN(20*VLOOKUP(P11,$A$8:$AO$48,21,FALSE)/VLOOKUP(P11,$A$8:$H$48,8,FALSE),0),
IF(AND(S11="Nul",$U11&lt;&gt;$H11),40+(2*ROUNDDOWN(10*VLOOKUP(P11,$A$8:$AO$48,21,FALSE)/VLOOKUP(P11,$A$8:$H$48,8,FALSE),0)-ROUNDDOWN(10*U11/$H11,0)),IF(AND(S11="Nul",$U11=$H11),58,0))))</f>
        <v>0</v>
      </c>
      <c r="W11" s="98"/>
      <c r="X11" s="50" t="str">
        <f>IF(W11&lt;&gt;"",VLOOKUP(W11,$A$8:$C$48,2,FALSE),"")</f>
        <v/>
      </c>
      <c r="Y11" s="14" t="str">
        <f>IF(W11&lt;&gt;"",IF(W11=$A11,"ERR",IF(OR(W11=$P11,W11=$I11,W11=$AD11,W11=$AK11,W11=$AR11,W11=$AY11,W11=$BF11),"DUP",IF(ISNA(VLOOKUP(W11,$A$8:$A$60,1,FALSE)),"ERR",IF(COUNTIF($I$8:$I$60,W11)&gt;1,"ERR",IF($D11=VLOOKUP(W11,$A$8:$D$60,4,FALSE),"CLUB","OK"))))),"")</f>
        <v/>
      </c>
      <c r="Z11" s="43"/>
      <c r="AA11" s="73" t="str">
        <f>IF(Z11&lt;&gt;"",IF(Z11="Victoire",IF(VLOOKUP(W11,$A$8:$L$60,12,FALSE)="Défaite","OK","ERR"),IF(Z11="Défaite",IF(VLOOKUP(W11,$A$8:$L$60,12,FALSE)="Victoire","OK","ERR"),IF(Z11="Nul",IF(VLOOKUP(W11,$A$8:$L$60,12,FALSE)="Nul","OK","ERR")))),"")</f>
        <v/>
      </c>
      <c r="AB11" s="41"/>
      <c r="AC11" s="92">
        <f>IF(Z11="Victoire",100-ROUNDDOWN(20*AB11/$H11,0),
IF(Z11="Défaite",10+ROUNDDOWN(20*VLOOKUP(W11,$A$8:$AO$48,28,FALSE)/VLOOKUP(W11,$A$8:$H$48,8,FALSE),0),
IF(AND(Z11="Nul",$AB11&lt;&gt;$H11),40+(2*ROUNDDOWN(10*VLOOKUP(W11,$A$8:$AO$48,28,FALSE)/VLOOKUP(W11,$A$8:$H$48,8,FALSE),0)-ROUNDDOWN(10*AB11/$H11,0)),IF(AND(Z11="Nul",$AB11=$H11),58,0))))</f>
        <v>0</v>
      </c>
      <c r="AD11" s="99"/>
      <c r="AE11" s="50" t="str">
        <f>IF(AD11&lt;&gt;"",VLOOKUP(AD11,$A$8:$C$48,2,FALSE),"")</f>
        <v/>
      </c>
      <c r="AF11" s="14" t="str">
        <f>IF(AD11&lt;&gt;"",IF(AD11=$A11,"ERR",IF(OR(AD11=$P11,AD11=$W11,AD11=$I11,AD11=$AK11, AD11=$AR11,AD11=$AY11,AD11=$BF11),"DUP",IF(ISNA(VLOOKUP(AD11,$A$8:$A$60,1,FALSE)),"ERR",IF(COUNTIF($I$8:$I$60,AD11)&gt;1,"ERR",IF($D11=VLOOKUP(AD11,$A$8:$D$60,4,FALSE),"CLUB","OK"))))),"")</f>
        <v/>
      </c>
      <c r="AG11" s="43"/>
      <c r="AH11" s="73" t="str">
        <f>IF(AG11&lt;&gt;"",IF(AG11="Victoire",IF(VLOOKUP(AD11,$A$8:$L$60,12,FALSE)="Défaite","OK","ERR"),IF(AG11="Défaite",IF(VLOOKUP(AD11,$A$8:$L$60,12,FALSE)="Victoire","OK","ERR"),IF(AG11="Nul",IF(VLOOKUP(AD11,$A$8:$L$60,12,FALSE)="Nul","OK","ERR")))),"")</f>
        <v/>
      </c>
      <c r="AI11" s="41"/>
      <c r="AJ11" s="56">
        <f>IF(AG11="Victoire",100-ROUNDDOWN(20*AI11/$H11,0),
IF(AG11="Défaite",10+ROUNDDOWN(20*VLOOKUP(AD11,$A$8:$AO$48,35,FALSE)/VLOOKUP(AD11,$A$8:$H$48,8,FALSE),0),
IF(AND(AG11="Nul",$AI11&lt;&gt;$H11),40+(2*ROUNDDOWN(10*VLOOKUP(AD11,$A$8:$AO$48,35,FALSE)/VLOOKUP(AD11,$A$8:$H$48,8,FALSE),0)-ROUNDDOWN(10*AI11/$H11,0)),IF(AND(AG11="Nul",$AI11=$H11),58,0))))</f>
        <v>0</v>
      </c>
      <c r="AK11" s="98"/>
      <c r="AL11" s="50" t="str">
        <f>IF(AK11&lt;&gt;"",VLOOKUP(AK11,$A$8:$C$48,2,FALSE),"")</f>
        <v/>
      </c>
      <c r="AM11" s="14" t="str">
        <f>IF(AK11&lt;&gt;"",IF(AK11=$A11,"ERR",IF(OR(AK11=$P11,AK11=$W11,AK11=$AD11,AK11=$I11, AK11=$AR11,AK11=$AY11,AK11=$BF11),"DUP",IF(ISNA(VLOOKUP(AK11,$A$8:$A$48,1,FALSE)),"ERR",IF(COUNTIF($I$8:$I$48,AK11)&gt;1,"ERR",IF($D11=VLOOKUP(AK11,$A$8:$D$48,4,FALSE),"CLUB","OK"))))),"")</f>
        <v/>
      </c>
      <c r="AN11" s="43"/>
      <c r="AO11" s="14" t="str">
        <f>IF(AN11&lt;&gt;"",IF(AN11="Victoire",IF(VLOOKUP(AK11,$A$8:$BL$60,40,FALSE)="Défaite","OK","ERR"),IF(AN11="Défaite",IF(VLOOKUP(AK11,$A$8:$BL$60,40,FALSE)="Victoire","OK","ERR"),IF(AN11="Nul",IF(VLOOKUP(AK11,$A$8:$BL$60,40,FALSE)="Nul","OK","ERR")))),"")</f>
        <v/>
      </c>
      <c r="AP11" s="41"/>
      <c r="AQ11" s="56">
        <f>IF(AN11="Victoire",100-ROUNDDOWN(20*AP11/$H11,0),
IF(AN11="Défaite",10+ROUNDDOWN(20*VLOOKUP(AK11,$A$8:$BU$48,42,FALSE)/VLOOKUP(AK11,$A$8:$H$48,8,FALSE),0),
IF(AND(AN11="Nul",$AP11&lt;&gt;$H11),40+(2*ROUNDDOWN(10*VLOOKUP(AK11,$A$8:$BU$48,42,FALSE)/VLOOKUP(AK11,$A$8:$H$48,8,FALSE),0)-ROUNDDOWN(10*AP11/$H11,0)),IF(AND(AN11="Nul",$AP11=$H11),58,0))))</f>
        <v>0</v>
      </c>
      <c r="AR11" s="98"/>
      <c r="AS11" s="50" t="str">
        <f>IF(AR11&lt;&gt;"",VLOOKUP(AR11,$A$8:$C$48,2,FALSE),"")</f>
        <v/>
      </c>
      <c r="AT11" s="43" t="str">
        <f>IF(AR11&lt;&gt;"",IF(AR11=$A11,"ERR",IF(OR(AR11=$P11,AR11=$W11,AR11=$AD11,AR11=$AK11,AR11=$AY11,AR11=$BF11),"DUP",IF(ISNA(VLOOKUP(AR11,$A$8:$A$48,1,FALSE)),"ERR",IF(COUNTIF($I$8:$I$48,AR11)&gt;1,"ERR",IF($D11=VLOOKUP(AR11,$A$8:$D$48,4,FALSE),"CLUB","OK"))))),"")</f>
        <v/>
      </c>
      <c r="AU11" s="43"/>
      <c r="AV11" s="14" t="str">
        <f>IF(AU11&lt;&gt;"",IF(AU11="Victoire",IF(VLOOKUP(AR11,$A$8:$BL$60,47,FALSE)="Défaite","OK","ERR"),IF(AU11="Défaite",IF(VLOOKUP(AR11,$A$8:$BL$60,47,FALSE)="Victoire","OK","ERR"),IF(AU11="Nul",IF(VLOOKUP(AR11,$A$8:$BL$60,47,FALSE)="Nul","OK","ERR")))),"")</f>
        <v/>
      </c>
      <c r="AW11" s="41"/>
      <c r="AX11" s="56">
        <f>IF(AU11="Victoire",100-ROUNDDOWN(20*AW11/$H11,0),
IF(AU11="Défaite",10+ROUNDDOWN(20*VLOOKUP(AR11,$A$8:$BU$48,42,FALSE)/VLOOKUP(AR11,$A$8:$H$48,8,FALSE),0),
IF(AND(AU11="Nul",$AP11&lt;&gt;$H11),40+(2*ROUNDDOWN(10*VLOOKUP(AR11,$A$8:$BU$48,42,FALSE)/VLOOKUP(AR11,$A$8:$H$48,8,FALSE),0)-ROUNDDOWN(10*AW11/$H11,0)),IF(AND(AU11="Nul",$AP11=$H11),58,0))))</f>
        <v>0</v>
      </c>
      <c r="AY11" s="98"/>
      <c r="AZ11" s="50" t="str">
        <f>IF(AY11&lt;&gt;"",VLOOKUP(AY11,$A$8:$C$48,2,FALSE),"")</f>
        <v/>
      </c>
      <c r="BA11" s="43" t="str">
        <f>IF(AY11&lt;&gt;"",IF(AY11=$A11,"ERR",IF(OR(AY11=$P11,AY11=$W11,AY11=$AD11,AY11=$AK11,AY11=$AR11,AY11=$BG11,AY11=$BF11),"DUP",IF(ISNA(VLOOKUP(AY11,$A$8:$A$48,1,FALSE)),"ERR",IF(COUNTIF($I$8:$I$48,AY11)&gt;1,"ERR",IF($D11=VLOOKUP(AY11,$A$8:$D$48,4,FALSE),"CLUB","OK"))))),"")</f>
        <v/>
      </c>
      <c r="BB11" s="43"/>
      <c r="BC11" s="14" t="str">
        <f>IF(BB11&lt;&gt;"",IF(BB11="Victoire",IF(VLOOKUP(AY11,$A$8:$BL$60,54,FALSE)="Défaite","OK","ERR"),IF(BB11="Défaite",IF(VLOOKUP(AY11,$A$8:$BL$60,54,FALSE)="Victoire","OK","ERR"),IF(BB11="Nul",IF(VLOOKUP(AY11,$A$8:$BL$54,54,FALSE)="Nul","OK","ERR")))),"")</f>
        <v/>
      </c>
      <c r="BD11" s="41"/>
      <c r="BE11" s="56">
        <f>IF(BB11="Victoire",100-ROUNDDOWN(20*BD11/$H11,0),
IF(BB11="Défaite",10+ROUNDDOWN(20*VLOOKUP(AY11,$A$8:$BU$48,42,FALSE)/VLOOKUP(AY11,$A$8:$H$48,8,FALSE),0),
IF(AND(BB11="Nul",$AP11&lt;&gt;$H11),40+(2*ROUNDDOWN(10*VLOOKUP(AY11,$A$8:$BU$48,42,FALSE)/VLOOKUP(AY11,$A$8:$H$48,8,FALSE),0)-ROUNDDOWN(10*BD11/$H11,0)),IF(AND(BB11="Nul",$AP11=$H11),58,0))))</f>
        <v>0</v>
      </c>
      <c r="BF11" s="98"/>
      <c r="BG11" s="50" t="str">
        <f>IF(BF11&lt;&gt;"",VLOOKUP(BF11,$A$8:$C$48,2,FALSE),"")</f>
        <v/>
      </c>
      <c r="BH11" s="43" t="str">
        <f>IF(BF11&lt;&gt;"",IF(BF11=$A11,"ERR",IF(OR(BF11=$P11,BF11=$W11,BF11=$AD11,BF11=$AK11,BF11=$AR11,BF11=$AY11,BF11=$BG11),"DUP",IF(ISNA(VLOOKUP(BF11,$A$8:$A$48,1,FALSE)),"ERR",IF(COUNTIF($I$8:$I$48,BF11)&gt;1,"ERR",IF($D11=VLOOKUP(BF11,$A$8:$D$48,4,FALSE),"CLUB","OK"))))),"")</f>
        <v/>
      </c>
      <c r="BI11" s="43"/>
      <c r="BJ11" s="14" t="str">
        <f>IF(BI11&lt;&gt;"",IF(BI11="Victoire",IF(VLOOKUP(BF11,$A$8:$BL$60,61,FALSE)="Défaite","OK","ERR"),IF(BI11="Défaite",IF(VLOOKUP(BF11,$A$8:$BL$60,61,FALSE)="Victoire","OK","ERR"),IF(BI11="Nul",IF(VLOOKUP(BF11,$A$8:$BL$60,61,FALSE)="Nul","OK","ERR")))),"")</f>
        <v/>
      </c>
      <c r="BK11" s="41"/>
      <c r="BL11" s="56">
        <f>IF(BI11="Victoire",100-ROUNDDOWN(20*BK11/$H11,0),
IF(BI11="Défaite",10+ROUNDDOWN(20*VLOOKUP(BF11,$A$8:$BU$48,42,FALSE)/VLOOKUP(BF11,$A$8:$H$48,8,FALSE),0),
IF(AND(BI11="Nul",$AP11&lt;&gt;$H11),40+(2*ROUNDDOWN(10*VLOOKUP(BF11,$A$8:$BU$48,42,FALSE)/VLOOKUP(BF11,$A$8:$H$48,8,FALSE),0)-ROUNDDOWN(10*BK11/$H11,0)),IF(AND(BI11="Nul",$AP11=$H11),58,0))))</f>
        <v>0</v>
      </c>
      <c r="BM11" s="89">
        <f>E11+E12+E13</f>
        <v>0</v>
      </c>
      <c r="BN11" s="60">
        <f>IF($I11&lt;&gt;"",VLOOKUP($I11,$A$8:$H$60,5,FALSE),0)+IF($P11&lt;&gt;"",VLOOKUP($P11,$A$8:$H$60,5,FALSE),0)+IF($W11&lt;&gt;"",VLOOKUP($W11,$A$8:$H$60,5,FALSE),0)+IF($AD11&lt;&gt;"",VLOOKUP($AD11,$A$8:$H$60,5,FALSE),0)+IF($AK11&lt;&gt;"",VLOOKUP($AK11,$A$8:$H$60,5,FALSE),0)+IF($AY11&lt;&gt;"",VLOOKUP($AY11,$A$8:$H$60,5,FALSE),0)+IF($BF11&lt;&gt;"",VLOOKUP($BF11,$A$8:$H$60,5,FALSE),0)+IF($AR11&lt;&gt;"",VLOOKUP($AR11,$A$8:$H$60,5,FALSE),0)</f>
        <v>0</v>
      </c>
      <c r="BO11" s="62"/>
      <c r="BP11" s="62"/>
    </row>
    <row r="12" spans="1:68" s="5" customFormat="1" ht="16.5">
      <c r="A12" s="96">
        <v>8</v>
      </c>
      <c r="B12" s="97" t="s">
        <v>430</v>
      </c>
      <c r="C12" s="97" t="s">
        <v>223</v>
      </c>
      <c r="D12" s="97" t="s">
        <v>227</v>
      </c>
      <c r="E12" s="91">
        <f>O12+V12+AC12+AJ12+AQ12+BP12+AX12+BE12+BL12</f>
        <v>0</v>
      </c>
      <c r="F12" s="41"/>
      <c r="G12" s="56" t="str">
        <f>IF($F12&lt;&gt;"",VLOOKUP(F12,Armees!$A$1:$B$283,2,FALSE),"")</f>
        <v/>
      </c>
      <c r="H12" s="42"/>
      <c r="I12" s="98"/>
      <c r="J12" s="50" t="str">
        <f>IF(I12&lt;&gt;"",VLOOKUP(I12,$A$8:$C$48,2,FALSE),"")</f>
        <v/>
      </c>
      <c r="K12" s="43" t="str">
        <f>IF(I12&lt;&gt;"",IF(I12=$A12,"ERR",IF(OR(I12=$P12,I12=$W12,I12=$AD12,I12=$AK12,I12=$AR12,I12=$AY12,I12=$BF12),"DUP",IF(ISNA(VLOOKUP(I12,$A$8:$A$60,1,FALSE)),"ERR",IF(COUNTIF($I$8:$I$60,I12)&gt;1,"ERR",IF($D12=VLOOKUP(I12,$A$8:$D$60,4,FALSE),"CLUB","OK"))))),"")</f>
        <v/>
      </c>
      <c r="L12" s="43"/>
      <c r="M12" s="73" t="str">
        <f>IF(L12&lt;&gt;"",IF(L12="Victoire",IF(VLOOKUP(I12,$A$8:$L$60,12,FALSE)="Défaite","OK","ERR"),IF(L12="Défaite",IF(VLOOKUP(I12,$A$8:$L$60,12,FALSE)="Victoire","OK","ERR"),IF(L12="Nul",IF(VLOOKUP(I12,$A$8:$L$60,12,FALSE)="Nul","OK","ERR")))),"")</f>
        <v/>
      </c>
      <c r="N12" s="41"/>
      <c r="O12" s="56">
        <f>IF(L12="Victoire",100-ROUNDDOWN(20*N12/$H12,0),
IF(L12="Défaite",10+ROUNDDOWN(20*VLOOKUP(I12,$A$8:$N$48,14,FALSE)/VLOOKUP(I12,$A$8:$H$48,8,FALSE),0),
IF(AND(L12="Nul",$N12&lt;&gt;$H12),40+(2*ROUNDDOWN(10*VLOOKUP(I12,$A$8:$N$48,14,FALSE)/VLOOKUP(I12,$A$8:$H$48,8,FALSE),0)-ROUNDDOWN(10*N12/$H12,0)),IF(AND(L12="Nul",$N12=$H12),58,0))))</f>
        <v>0</v>
      </c>
      <c r="P12" s="98"/>
      <c r="Q12" s="50" t="str">
        <f>IF(P12&lt;&gt;"",VLOOKUP(P12,$A$8:$C$48,2,FALSE),"")</f>
        <v/>
      </c>
      <c r="R12" s="14" t="str">
        <f>IF(P12&lt;&gt;"",IF(P12=$A12,"ERR",IF(OR(P12=$I12,P12=$W12,P12=$AD12,P12=$AK12,P12=$AR12,P12=$AY12,P12=$BF12),"DUP",IF(ISNA(VLOOKUP(P12,$A$8:$A$60,1,FALSE)),"ERR",IF(COUNTIF($I$8:$I$60,P12)&gt;1,"ERR",IF($D12=VLOOKUP(P12,$A$8:$D$60,4,FALSE),"CLUB","OK"))))),"")</f>
        <v/>
      </c>
      <c r="S12" s="43"/>
      <c r="T12" s="73" t="str">
        <f>IF(S12&lt;&gt;"",IF(S12="Victoire",IF(VLOOKUP(P12,$A$8:$L$60,12,FALSE)="Défaite","OK","ERR"),IF(S12="Défaite",IF(VLOOKUP(P12,$A$8:$L$60,12,FALSE)="Victoire","OK","ERR"),IF(S12="Nul",IF(VLOOKUP(P12,$A$8:$L$60,12,FALSE)="Nul","OK","ERR")))),"")</f>
        <v/>
      </c>
      <c r="U12" s="41"/>
      <c r="V12" s="56">
        <f>IF(S12="Victoire",100-ROUNDDOWN(20*U12/$H12,0),
IF(S12="Défaite",10+ROUNDDOWN(20*VLOOKUP(P12,$A$8:$AO$48,21,FALSE)/VLOOKUP(P12,$A$8:$H$48,8,FALSE),0),
IF(AND(S12="Nul",$U12&lt;&gt;$H12),40+(2*ROUNDDOWN(10*VLOOKUP(P12,$A$8:$AO$48,21,FALSE)/VLOOKUP(P12,$A$8:$H$48,8,FALSE),0)-ROUNDDOWN(10*U12/$H12,0)),IF(AND(S12="Nul",$U12=$H12),58,0))))</f>
        <v>0</v>
      </c>
      <c r="W12" s="98"/>
      <c r="X12" s="50" t="str">
        <f>IF(W12&lt;&gt;"",VLOOKUP(W12,$A$8:$C$48,2,FALSE),"")</f>
        <v/>
      </c>
      <c r="Y12" s="14" t="str">
        <f>IF(W12&lt;&gt;"",IF(W12=$A12,"ERR",IF(OR(W12=$P12,W12=$I12,W12=$AD12,W12=$AK12,W12=$AR12,W12=$AY12,W12=$BF12),"DUP",IF(ISNA(VLOOKUP(W12,$A$8:$A$60,1,FALSE)),"ERR",IF(COUNTIF($I$8:$I$60,W12)&gt;1,"ERR",IF($D12=VLOOKUP(W12,$A$8:$D$60,4,FALSE),"CLUB","OK"))))),"")</f>
        <v/>
      </c>
      <c r="Z12" s="43"/>
      <c r="AA12" s="73" t="str">
        <f>IF(Z12&lt;&gt;"",IF(Z12="Victoire",IF(VLOOKUP(W12,$A$8:$L$60,12,FALSE)="Défaite","OK","ERR"),IF(Z12="Défaite",IF(VLOOKUP(W12,$A$8:$L$60,12,FALSE)="Victoire","OK","ERR"),IF(Z12="Nul",IF(VLOOKUP(W12,$A$8:$L$60,12,FALSE)="Nul","OK","ERR")))),"")</f>
        <v/>
      </c>
      <c r="AB12" s="41"/>
      <c r="AC12" s="92">
        <f>IF(Z12="Victoire",100-ROUNDDOWN(20*AB12/$H12,0),
IF(Z12="Défaite",10+ROUNDDOWN(20*VLOOKUP(W12,$A$8:$AO$48,28,FALSE)/VLOOKUP(W12,$A$8:$H$48,8,FALSE),0),
IF(AND(Z12="Nul",$AB12&lt;&gt;$H12),40+(2*ROUNDDOWN(10*VLOOKUP(W12,$A$8:$AO$48,28,FALSE)/VLOOKUP(W12,$A$8:$H$48,8,FALSE),0)-ROUNDDOWN(10*AB12/$H12,0)),IF(AND(Z12="Nul",$AB12=$H12),58,0))))</f>
        <v>0</v>
      </c>
      <c r="AD12" s="99"/>
      <c r="AE12" s="50" t="str">
        <f>IF(AD12&lt;&gt;"",VLOOKUP(AD12,$A$8:$C$48,2,FALSE),"")</f>
        <v/>
      </c>
      <c r="AF12" s="14" t="str">
        <f>IF(AD12&lt;&gt;"",IF(AD12=$A12,"ERR",IF(OR(AD12=$P12,AD12=$W12,AD12=$I12,AD12=$AK12, AD12=$AR12,AD12=$AY12,AD12=$BF12),"DUP",IF(ISNA(VLOOKUP(AD12,$A$8:$A$60,1,FALSE)),"ERR",IF(COUNTIF($I$8:$I$60,AD12)&gt;1,"ERR",IF($D12=VLOOKUP(AD12,$A$8:$D$60,4,FALSE),"CLUB","OK"))))),"")</f>
        <v/>
      </c>
      <c r="AG12" s="43"/>
      <c r="AH12" s="73" t="str">
        <f>IF(AG12&lt;&gt;"",IF(AG12="Victoire",IF(VLOOKUP(AD12,$A$8:$L$60,12,FALSE)="Défaite","OK","ERR"),IF(AG12="Défaite",IF(VLOOKUP(AD12,$A$8:$L$60,12,FALSE)="Victoire","OK","ERR"),IF(AG12="Nul",IF(VLOOKUP(AD12,$A$8:$L$60,12,FALSE)="Nul","OK","ERR")))),"")</f>
        <v/>
      </c>
      <c r="AI12" s="41"/>
      <c r="AJ12" s="56">
        <f>IF(AG12="Victoire",100-ROUNDDOWN(20*AI12/$H12,0),
IF(AG12="Défaite",10+ROUNDDOWN(20*VLOOKUP(AD12,$A$8:$AO$48,35,FALSE)/VLOOKUP(AD12,$A$8:$H$48,8,FALSE),0),
IF(AND(AG12="Nul",$AI12&lt;&gt;$H12),40+(2*ROUNDDOWN(10*VLOOKUP(AD12,$A$8:$AO$48,35,FALSE)/VLOOKUP(AD12,$A$8:$H$48,8,FALSE),0)-ROUNDDOWN(10*AI12/$H12,0)),IF(AND(AG12="Nul",$AI12=$H12),58,0))))</f>
        <v>0</v>
      </c>
      <c r="AK12" s="98"/>
      <c r="AL12" s="50" t="str">
        <f>IF(AK12&lt;&gt;"",VLOOKUP(AK12,$A$8:$C$48,2,FALSE),"")</f>
        <v/>
      </c>
      <c r="AM12" s="14" t="str">
        <f>IF(AK12&lt;&gt;"",IF(AK12=$A12,"ERR",IF(OR(AK12=$P12,AK12=$W12,AK12=$AD12,AK12=$I12, AK12=$AR12,AK12=$AY12,AK12=$BF12),"DUP",IF(ISNA(VLOOKUP(AK12,$A$8:$A$48,1,FALSE)),"ERR",IF(COUNTIF($I$8:$I$48,AK12)&gt;1,"ERR",IF($D12=VLOOKUP(AK12,$A$8:$D$48,4,FALSE),"CLUB","OK"))))),"")</f>
        <v/>
      </c>
      <c r="AN12" s="43"/>
      <c r="AO12" s="14" t="str">
        <f>IF(AN12&lt;&gt;"",IF(AN12="Victoire",IF(VLOOKUP(AK12,$A$8:$BL$60,40,FALSE)="Défaite","OK","ERR"),IF(AN12="Défaite",IF(VLOOKUP(AK12,$A$8:$BL$60,40,FALSE)="Victoire","OK","ERR"),IF(AN12="Nul",IF(VLOOKUP(AK12,$A$8:$BL$60,40,FALSE)="Nul","OK","ERR")))),"")</f>
        <v/>
      </c>
      <c r="AP12" s="41"/>
      <c r="AQ12" s="56">
        <f>IF(AN12="Victoire",100-ROUNDDOWN(20*AP12/$H12,0),
IF(AN12="Défaite",10+ROUNDDOWN(20*VLOOKUP(AK12,$A$8:$BU$48,42,FALSE)/VLOOKUP(AK12,$A$8:$H$48,8,FALSE),0),
IF(AND(AN12="Nul",$AP12&lt;&gt;$H12),40+(2*ROUNDDOWN(10*VLOOKUP(AK12,$A$8:$BU$48,42,FALSE)/VLOOKUP(AK12,$A$8:$H$48,8,FALSE),0)-ROUNDDOWN(10*AP12/$H12,0)),IF(AND(AN12="Nul",$AP12=$H12),58,0))))</f>
        <v>0</v>
      </c>
      <c r="AR12" s="98"/>
      <c r="AS12" s="50" t="str">
        <f>IF(AR12&lt;&gt;"",VLOOKUP(AR12,$A$8:$C$48,2,FALSE),"")</f>
        <v/>
      </c>
      <c r="AT12" s="43" t="str">
        <f>IF(AR12&lt;&gt;"",IF(AR12=$A12,"ERR",IF(OR(AR12=$P12,AR12=$W12,AR12=$AD12,AR12=$AK12,AR12=$AY12,AR12=$BF12),"DUP",IF(ISNA(VLOOKUP(AR12,$A$8:$A$48,1,FALSE)),"ERR",IF(COUNTIF($I$8:$I$48,AR12)&gt;1,"ERR",IF($D12=VLOOKUP(AR12,$A$8:$D$48,4,FALSE),"CLUB","OK"))))),"")</f>
        <v/>
      </c>
      <c r="AU12" s="43"/>
      <c r="AV12" s="14" t="str">
        <f>IF(AU12&lt;&gt;"",IF(AU12="Victoire",IF(VLOOKUP(AR12,$A$8:$BL$60,47,FALSE)="Défaite","OK","ERR"),IF(AU12="Défaite",IF(VLOOKUP(AR12,$A$8:$BL$60,47,FALSE)="Victoire","OK","ERR"),IF(AU12="Nul",IF(VLOOKUP(AR12,$A$8:$BL$60,47,FALSE)="Nul","OK","ERR")))),"")</f>
        <v/>
      </c>
      <c r="AW12" s="41"/>
      <c r="AX12" s="56">
        <f>IF(AU12="Victoire",100-ROUNDDOWN(20*AW12/$H12,0),
IF(AU12="Défaite",10+ROUNDDOWN(20*VLOOKUP(AR12,$A$8:$BU$48,42,FALSE)/VLOOKUP(AR12,$A$8:$H$48,8,FALSE),0),
IF(AND(AU12="Nul",$AP12&lt;&gt;$H12),40+(2*ROUNDDOWN(10*VLOOKUP(AR12,$A$8:$BU$48,42,FALSE)/VLOOKUP(AR12,$A$8:$H$48,8,FALSE),0)-ROUNDDOWN(10*AW12/$H12,0)),IF(AND(AU12="Nul",$AP12=$H12),58,0))))</f>
        <v>0</v>
      </c>
      <c r="AY12" s="98"/>
      <c r="AZ12" s="50" t="str">
        <f>IF(AY12&lt;&gt;"",VLOOKUP(AY12,$A$8:$C$48,2,FALSE),"")</f>
        <v/>
      </c>
      <c r="BA12" s="43" t="str">
        <f>IF(AY12&lt;&gt;"",IF(AY12=$A12,"ERR",IF(OR(AY12=$P12,AY12=$W12,AY12=$AD12,AY12=$AK12,AY12=$AR12,AY12=$BG12,AY12=$BF12),"DUP",IF(ISNA(VLOOKUP(AY12,$A$8:$A$48,1,FALSE)),"ERR",IF(COUNTIF($I$8:$I$48,AY12)&gt;1,"ERR",IF($D12=VLOOKUP(AY12,$A$8:$D$48,4,FALSE),"CLUB","OK"))))),"")</f>
        <v/>
      </c>
      <c r="BB12" s="43"/>
      <c r="BC12" s="14" t="str">
        <f>IF(BB12&lt;&gt;"",IF(BB12="Victoire",IF(VLOOKUP(AY12,$A$8:$BL$60,54,FALSE)="Défaite","OK","ERR"),IF(BB12="Défaite",IF(VLOOKUP(AY12,$A$8:$BL$60,54,FALSE)="Victoire","OK","ERR"),IF(BB12="Nul",IF(VLOOKUP(AY12,$A$8:$BL$54,54,FALSE)="Nul","OK","ERR")))),"")</f>
        <v/>
      </c>
      <c r="BD12" s="41"/>
      <c r="BE12" s="56">
        <f>IF(BB12="Victoire",100-ROUNDDOWN(20*BD12/$H12,0),
IF(BB12="Défaite",10+ROUNDDOWN(20*VLOOKUP(AY12,$A$8:$BU$48,42,FALSE)/VLOOKUP(AY12,$A$8:$H$48,8,FALSE),0),
IF(AND(BB12="Nul",$AP12&lt;&gt;$H12),40+(2*ROUNDDOWN(10*VLOOKUP(AY12,$A$8:$BU$48,42,FALSE)/VLOOKUP(AY12,$A$8:$H$48,8,FALSE),0)-ROUNDDOWN(10*BD12/$H12,0)),IF(AND(BB12="Nul",$AP12=$H12),58,0))))</f>
        <v>0</v>
      </c>
      <c r="BF12" s="98"/>
      <c r="BG12" s="50" t="str">
        <f>IF(BF12&lt;&gt;"",VLOOKUP(BF12,$A$8:$C$48,2,FALSE),"")</f>
        <v/>
      </c>
      <c r="BH12" s="43" t="str">
        <f>IF(BF12&lt;&gt;"",IF(BF12=$A12,"ERR",IF(OR(BF12=$P12,BF12=$W12,BF12=$AD12,BF12=$AK12,BF12=$AR12,BF12=$AY12,BF12=$BG12),"DUP",IF(ISNA(VLOOKUP(BF12,$A$8:$A$48,1,FALSE)),"ERR",IF(COUNTIF($I$8:$I$48,BF12)&gt;1,"ERR",IF($D12=VLOOKUP(BF12,$A$8:$D$48,4,FALSE),"CLUB","OK"))))),"")</f>
        <v/>
      </c>
      <c r="BI12" s="43"/>
      <c r="BJ12" s="14" t="str">
        <f>IF(BI12&lt;&gt;"",IF(BI12="Victoire",IF(VLOOKUP(BF12,$A$8:$BL$60,61,FALSE)="Défaite","OK","ERR"),IF(BI12="Défaite",IF(VLOOKUP(BF12,$A$8:$BL$60,61,FALSE)="Victoire","OK","ERR"),IF(BI12="Nul",IF(VLOOKUP(BF12,$A$8:$BL$60,61,FALSE)="Nul","OK","ERR")))),"")</f>
        <v/>
      </c>
      <c r="BK12" s="41"/>
      <c r="BL12" s="56">
        <f>IF(BI12="Victoire",100-ROUNDDOWN(20*BK12/$H12,0),
IF(BI12="Défaite",10+ROUNDDOWN(20*VLOOKUP(BF12,$A$8:$BU$48,42,FALSE)/VLOOKUP(BF12,$A$8:$H$48,8,FALSE),0),
IF(AND(BI12="Nul",$AP12&lt;&gt;$H12),40+(2*ROUNDDOWN(10*VLOOKUP(BF12,$A$8:$BU$48,42,FALSE)/VLOOKUP(BF12,$A$8:$H$48,8,FALSE),0)-ROUNDDOWN(10*BK12/$H12,0)),IF(AND(BI12="Nul",$AP12=$H12),58,0))))</f>
        <v>0</v>
      </c>
      <c r="BM12" s="89">
        <f>E11+E12+E13</f>
        <v>0</v>
      </c>
      <c r="BN12" s="60">
        <f>IF($I12&lt;&gt;"",VLOOKUP($I12,$A$8:$H$60,5,FALSE),0)+IF($P12&lt;&gt;"",VLOOKUP($P12,$A$8:$H$60,5,FALSE),0)+IF($W12&lt;&gt;"",VLOOKUP($W12,$A$8:$H$60,5,FALSE),0)+IF($AD12&lt;&gt;"",VLOOKUP($AD12,$A$8:$H$60,5,FALSE),0)+IF($AK12&lt;&gt;"",VLOOKUP($AK12,$A$8:$H$60,5,FALSE),0)+IF($AY12&lt;&gt;"",VLOOKUP($AY12,$A$8:$H$60,5,FALSE),0)+IF($BF12&lt;&gt;"",VLOOKUP($BF12,$A$8:$H$60,5,FALSE),0)+IF($AR12&lt;&gt;"",VLOOKUP($AR12,$A$8:$H$60,5,FALSE),0)</f>
        <v>0</v>
      </c>
      <c r="BO12" s="62"/>
      <c r="BP12" s="62"/>
    </row>
    <row r="13" spans="1:68" s="5" customFormat="1" ht="16.5">
      <c r="A13" s="96">
        <v>9</v>
      </c>
      <c r="B13" s="97" t="s">
        <v>431</v>
      </c>
      <c r="C13" s="97" t="s">
        <v>226</v>
      </c>
      <c r="D13" s="97" t="s">
        <v>227</v>
      </c>
      <c r="E13" s="91">
        <f>O13+V13+AC13+AJ13+AQ13+BP13+AX13+BE13+BL13</f>
        <v>0</v>
      </c>
      <c r="F13" s="41"/>
      <c r="G13" s="56" t="str">
        <f>IF($F13&lt;&gt;"",VLOOKUP(F13,Armees!$A$1:$B$283,2,FALSE),"")</f>
        <v/>
      </c>
      <c r="H13" s="42"/>
      <c r="I13" s="98"/>
      <c r="J13" s="50" t="str">
        <f>IF(I13&lt;&gt;"",VLOOKUP(I13,$A$8:$C$48,2,FALSE),"")</f>
        <v/>
      </c>
      <c r="K13" s="43" t="str">
        <f>IF(I13&lt;&gt;"",IF(I13=$A13,"ERR",IF(OR(I13=$P13,I13=$W13,I13=$AD13,I13=$AK13,I13=$AR13,I13=$AY13,I13=$BF13),"DUP",IF(ISNA(VLOOKUP(I13,$A$8:$A$60,1,FALSE)),"ERR",IF(COUNTIF($I$8:$I$60,I13)&gt;1,"ERR",IF($D13=VLOOKUP(I13,$A$8:$D$60,4,FALSE),"CLUB","OK"))))),"")</f>
        <v/>
      </c>
      <c r="L13" s="43"/>
      <c r="M13" s="73" t="str">
        <f>IF(L13&lt;&gt;"",IF(L13="Victoire",IF(VLOOKUP(I13,$A$8:$L$60,12,FALSE)="Défaite","OK","ERR"),IF(L13="Défaite",IF(VLOOKUP(I13,$A$8:$L$60,12,FALSE)="Victoire","OK","ERR"),IF(L13="Nul",IF(VLOOKUP(I13,$A$8:$L$60,12,FALSE)="Nul","OK","ERR")))),"")</f>
        <v/>
      </c>
      <c r="N13" s="41"/>
      <c r="O13" s="56">
        <f>IF(L13="Victoire",100-ROUNDDOWN(20*N13/$H13,0),
IF(L13="Défaite",10+ROUNDDOWN(20*VLOOKUP(I13,$A$8:$N$48,14,FALSE)/VLOOKUP(I13,$A$8:$H$48,8,FALSE),0),
IF(AND(L13="Nul",$N13&lt;&gt;$H13),40+(2*ROUNDDOWN(10*VLOOKUP(I13,$A$8:$N$48,14,FALSE)/VLOOKUP(I13,$A$8:$H$48,8,FALSE),0)-ROUNDDOWN(10*N13/$H13,0)),IF(AND(L13="Nul",$N13=$H13),58,0))))</f>
        <v>0</v>
      </c>
      <c r="P13" s="98"/>
      <c r="Q13" s="50" t="str">
        <f>IF(P13&lt;&gt;"",VLOOKUP(P13,$A$8:$C$48,2,FALSE),"")</f>
        <v/>
      </c>
      <c r="R13" s="14" t="str">
        <f>IF(P13&lt;&gt;"",IF(P13=$A13,"ERR",IF(OR(P13=$I13,P13=$W13,P13=$AD13,P13=$AK13,P13=$AR13,P13=$AY13,P13=$BF13),"DUP",IF(ISNA(VLOOKUP(P13,$A$8:$A$60,1,FALSE)),"ERR",IF(COUNTIF($I$8:$I$60,P13)&gt;1,"ERR",IF($D13=VLOOKUP(P13,$A$8:$D$60,4,FALSE),"CLUB","OK"))))),"")</f>
        <v/>
      </c>
      <c r="S13" s="43"/>
      <c r="T13" s="73" t="str">
        <f>IF(S13&lt;&gt;"",IF(S13="Victoire",IF(VLOOKUP(P13,$A$8:$L$60,12,FALSE)="Défaite","OK","ERR"),IF(S13="Défaite",IF(VLOOKUP(P13,$A$8:$L$60,12,FALSE)="Victoire","OK","ERR"),IF(S13="Nul",IF(VLOOKUP(P13,$A$8:$L$60,12,FALSE)="Nul","OK","ERR")))),"")</f>
        <v/>
      </c>
      <c r="U13" s="41"/>
      <c r="V13" s="56">
        <f>IF(S13="Victoire",100-ROUNDDOWN(20*U13/$H13,0),
IF(S13="Défaite",10+ROUNDDOWN(20*VLOOKUP(P13,$A$8:$AO$48,21,FALSE)/VLOOKUP(P13,$A$8:$H$48,8,FALSE),0),
IF(AND(S13="Nul",$U13&lt;&gt;$H13),40+(2*ROUNDDOWN(10*VLOOKUP(P13,$A$8:$AO$48,21,FALSE)/VLOOKUP(P13,$A$8:$H$48,8,FALSE),0)-ROUNDDOWN(10*U13/$H13,0)),IF(AND(S13="Nul",$U13=$H13),58,0))))</f>
        <v>0</v>
      </c>
      <c r="W13" s="98"/>
      <c r="X13" s="50" t="str">
        <f>IF(W13&lt;&gt;"",VLOOKUP(W13,$A$8:$C$48,2,FALSE),"")</f>
        <v/>
      </c>
      <c r="Y13" s="14" t="str">
        <f>IF(W13&lt;&gt;"",IF(W13=$A13,"ERR",IF(OR(W13=$P13,W13=$I13,W13=$AD13,W13=$AK13,W13=$AR13,W13=$AY13,W13=$BF13),"DUP",IF(ISNA(VLOOKUP(W13,$A$8:$A$60,1,FALSE)),"ERR",IF(COUNTIF($I$8:$I$60,W13)&gt;1,"ERR",IF($D13=VLOOKUP(W13,$A$8:$D$60,4,FALSE),"CLUB","OK"))))),"")</f>
        <v/>
      </c>
      <c r="Z13" s="43"/>
      <c r="AA13" s="73" t="str">
        <f>IF(Z13&lt;&gt;"",IF(Z13="Victoire",IF(VLOOKUP(W13,$A$8:$L$60,12,FALSE)="Défaite","OK","ERR"),IF(Z13="Défaite",IF(VLOOKUP(W13,$A$8:$L$60,12,FALSE)="Victoire","OK","ERR"),IF(Z13="Nul",IF(VLOOKUP(W13,$A$8:$L$60,12,FALSE)="Nul","OK","ERR")))),"")</f>
        <v/>
      </c>
      <c r="AB13" s="41"/>
      <c r="AC13" s="92">
        <f>IF(Z13="Victoire",100-ROUNDDOWN(20*AB13/$H13,0),
IF(Z13="Défaite",10+ROUNDDOWN(20*VLOOKUP(W13,$A$8:$AO$48,28,FALSE)/VLOOKUP(W13,$A$8:$H$48,8,FALSE),0),
IF(AND(Z13="Nul",$AB13&lt;&gt;$H13),40+(2*ROUNDDOWN(10*VLOOKUP(W13,$A$8:$AO$48,28,FALSE)/VLOOKUP(W13,$A$8:$H$48,8,FALSE),0)-ROUNDDOWN(10*AB13/$H13,0)),IF(AND(Z13="Nul",$AB13=$H13),58,0))))</f>
        <v>0</v>
      </c>
      <c r="AD13" s="99"/>
      <c r="AE13" s="50" t="str">
        <f>IF(AD13&lt;&gt;"",VLOOKUP(AD13,$A$8:$C$48,2,FALSE),"")</f>
        <v/>
      </c>
      <c r="AF13" s="14" t="str">
        <f>IF(AD13&lt;&gt;"",IF(AD13=$A13,"ERR",IF(OR(AD13=$P13,AD13=$W13,AD13=$I13,AD13=$AK13, AD13=$AR13,AD13=$AY13,AD13=$BF13),"DUP",IF(ISNA(VLOOKUP(AD13,$A$8:$A$60,1,FALSE)),"ERR",IF(COUNTIF($I$8:$I$60,AD13)&gt;1,"ERR",IF($D13=VLOOKUP(AD13,$A$8:$D$60,4,FALSE),"CLUB","OK"))))),"")</f>
        <v/>
      </c>
      <c r="AG13" s="43"/>
      <c r="AH13" s="73" t="str">
        <f>IF(AG13&lt;&gt;"",IF(AG13="Victoire",IF(VLOOKUP(AD13,$A$8:$L$60,12,FALSE)="Défaite","OK","ERR"),IF(AG13="Défaite",IF(VLOOKUP(AD13,$A$8:$L$60,12,FALSE)="Victoire","OK","ERR"),IF(AG13="Nul",IF(VLOOKUP(AD13,$A$8:$L$60,12,FALSE)="Nul","OK","ERR")))),"")</f>
        <v/>
      </c>
      <c r="AI13" s="41"/>
      <c r="AJ13" s="56">
        <f>IF(AG13="Victoire",100-ROUNDDOWN(20*AI13/$H13,0),
IF(AG13="Défaite",10+ROUNDDOWN(20*VLOOKUP(AD13,$A$8:$AO$48,35,FALSE)/VLOOKUP(AD13,$A$8:$H$48,8,FALSE),0),
IF(AND(AG13="Nul",$AI13&lt;&gt;$H13),40+(2*ROUNDDOWN(10*VLOOKUP(AD13,$A$8:$AO$48,35,FALSE)/VLOOKUP(AD13,$A$8:$H$48,8,FALSE),0)-ROUNDDOWN(10*AI13/$H13,0)),IF(AND(AG13="Nul",$AI13=$H13),58,0))))</f>
        <v>0</v>
      </c>
      <c r="AK13" s="98"/>
      <c r="AL13" s="50" t="str">
        <f>IF(AK13&lt;&gt;"",VLOOKUP(AK13,$A$8:$C$48,2,FALSE),"")</f>
        <v/>
      </c>
      <c r="AM13" s="14" t="str">
        <f>IF(AK13&lt;&gt;"",IF(AK13=$A13,"ERR",IF(OR(AK13=$P13,AK13=$W13,AK13=$AD13,AK13=$I13, AK13=$AR13,AK13=$AY13,AK13=$BF13),"DUP",IF(ISNA(VLOOKUP(AK13,$A$8:$A$48,1,FALSE)),"ERR",IF(COUNTIF($I$8:$I$48,AK13)&gt;1,"ERR",IF($D13=VLOOKUP(AK13,$A$8:$D$48,4,FALSE),"CLUB","OK"))))),"")</f>
        <v/>
      </c>
      <c r="AN13" s="43"/>
      <c r="AO13" s="14" t="str">
        <f>IF(AN13&lt;&gt;"",IF(AN13="Victoire",IF(VLOOKUP(AK13,$A$8:$BL$60,40,FALSE)="Défaite","OK","ERR"),IF(AN13="Défaite",IF(VLOOKUP(AK13,$A$8:$BL$60,40,FALSE)="Victoire","OK","ERR"),IF(AN13="Nul",IF(VLOOKUP(AK13,$A$8:$BL$60,40,FALSE)="Nul","OK","ERR")))),"")</f>
        <v/>
      </c>
      <c r="AP13" s="41"/>
      <c r="AQ13" s="56">
        <f>IF(AN13="Victoire",100-ROUNDDOWN(20*AP13/$H13,0),
IF(AN13="Défaite",10+ROUNDDOWN(20*VLOOKUP(AK13,$A$8:$BU$48,42,FALSE)/VLOOKUP(AK13,$A$8:$H$48,8,FALSE),0),
IF(AND(AN13="Nul",$AP13&lt;&gt;$H13),40+(2*ROUNDDOWN(10*VLOOKUP(AK13,$A$8:$BU$48,42,FALSE)/VLOOKUP(AK13,$A$8:$H$48,8,FALSE),0)-ROUNDDOWN(10*AP13/$H13,0)),IF(AND(AN13="Nul",$AP13=$H13),58,0))))</f>
        <v>0</v>
      </c>
      <c r="AR13" s="98"/>
      <c r="AS13" s="50" t="str">
        <f>IF(AR13&lt;&gt;"",VLOOKUP(AR13,$A$8:$C$48,2,FALSE),"")</f>
        <v/>
      </c>
      <c r="AT13" s="43" t="str">
        <f>IF(AR13&lt;&gt;"",IF(AR13=$A13,"ERR",IF(OR(AR13=$P13,AR13=$W13,AR13=$AD13,AR13=$AK13,AR13=$AY13,AR13=$BF13),"DUP",IF(ISNA(VLOOKUP(AR13,$A$8:$A$48,1,FALSE)),"ERR",IF(COUNTIF($I$8:$I$48,AR13)&gt;1,"ERR",IF($D13=VLOOKUP(AR13,$A$8:$D$48,4,FALSE),"CLUB","OK"))))),"")</f>
        <v/>
      </c>
      <c r="AU13" s="43"/>
      <c r="AV13" s="14" t="str">
        <f>IF(AU13&lt;&gt;"",IF(AU13="Victoire",IF(VLOOKUP(AR13,$A$8:$BL$60,47,FALSE)="Défaite","OK","ERR"),IF(AU13="Défaite",IF(VLOOKUP(AR13,$A$8:$BL$60,47,FALSE)="Victoire","OK","ERR"),IF(AU13="Nul",IF(VLOOKUP(AR13,$A$8:$BL$60,47,FALSE)="Nul","OK","ERR")))),"")</f>
        <v/>
      </c>
      <c r="AW13" s="41"/>
      <c r="AX13" s="56">
        <f>IF(AU13="Victoire",100-ROUNDDOWN(20*AW13/$H13,0),
IF(AU13="Défaite",10+ROUNDDOWN(20*VLOOKUP(AR13,$A$8:$BU$48,42,FALSE)/VLOOKUP(AR13,$A$8:$H$48,8,FALSE),0),
IF(AND(AU13="Nul",$AP13&lt;&gt;$H13),40+(2*ROUNDDOWN(10*VLOOKUP(AR13,$A$8:$BU$48,42,FALSE)/VLOOKUP(AR13,$A$8:$H$48,8,FALSE),0)-ROUNDDOWN(10*AW13/$H13,0)),IF(AND(AU13="Nul",$AP13=$H13),58,0))))</f>
        <v>0</v>
      </c>
      <c r="AY13" s="98"/>
      <c r="AZ13" s="50" t="str">
        <f>IF(AY13&lt;&gt;"",VLOOKUP(AY13,$A$8:$C$48,2,FALSE),"")</f>
        <v/>
      </c>
      <c r="BA13" s="43" t="str">
        <f>IF(AY13&lt;&gt;"",IF(AY13=$A13,"ERR",IF(OR(AY13=$P13,AY13=$W13,AY13=$AD13,AY13=$AK13,AY13=$AR13,AY13=$BG13,AY13=$BF13),"DUP",IF(ISNA(VLOOKUP(AY13,$A$8:$A$48,1,FALSE)),"ERR",IF(COUNTIF($I$8:$I$48,AY13)&gt;1,"ERR",IF($D13=VLOOKUP(AY13,$A$8:$D$48,4,FALSE),"CLUB","OK"))))),"")</f>
        <v/>
      </c>
      <c r="BB13" s="43"/>
      <c r="BC13" s="14" t="str">
        <f>IF(BB13&lt;&gt;"",IF(BB13="Victoire",IF(VLOOKUP(AY13,$A$8:$BL$60,54,FALSE)="Défaite","OK","ERR"),IF(BB13="Défaite",IF(VLOOKUP(AY13,$A$8:$BL$60,54,FALSE)="Victoire","OK","ERR"),IF(BB13="Nul",IF(VLOOKUP(AY13,$A$8:$BL$54,54,FALSE)="Nul","OK","ERR")))),"")</f>
        <v/>
      </c>
      <c r="BD13" s="41"/>
      <c r="BE13" s="56">
        <f>IF(BB13="Victoire",100-ROUNDDOWN(20*BD13/$H13,0),
IF(BB13="Défaite",10+ROUNDDOWN(20*VLOOKUP(AY13,$A$8:$BU$48,42,FALSE)/VLOOKUP(AY13,$A$8:$H$48,8,FALSE),0),
IF(AND(BB13="Nul",$AP13&lt;&gt;$H13),40+(2*ROUNDDOWN(10*VLOOKUP(AY13,$A$8:$BU$48,42,FALSE)/VLOOKUP(AY13,$A$8:$H$48,8,FALSE),0)-ROUNDDOWN(10*BD13/$H13,0)),IF(AND(BB13="Nul",$AP13=$H13),58,0))))</f>
        <v>0</v>
      </c>
      <c r="BF13" s="98"/>
      <c r="BG13" s="50" t="str">
        <f>IF(BF13&lt;&gt;"",VLOOKUP(BF13,$A$8:$C$48,2,FALSE),"")</f>
        <v/>
      </c>
      <c r="BH13" s="43" t="str">
        <f>IF(BF13&lt;&gt;"",IF(BF13=$A13,"ERR",IF(OR(BF13=$P13,BF13=$W13,BF13=$AD13,BF13=$AK13,BF13=$AR13,BF13=$AY13,BF13=$BG13),"DUP",IF(ISNA(VLOOKUP(BF13,$A$8:$A$48,1,FALSE)),"ERR",IF(COUNTIF($I$8:$I$48,BF13)&gt;1,"ERR",IF($D13=VLOOKUP(BF13,$A$8:$D$48,4,FALSE),"CLUB","OK"))))),"")</f>
        <v/>
      </c>
      <c r="BI13" s="43"/>
      <c r="BJ13" s="14" t="str">
        <f>IF(BI13&lt;&gt;"",IF(BI13="Victoire",IF(VLOOKUP(BF13,$A$8:$BL$60,61,FALSE)="Défaite","OK","ERR"),IF(BI13="Défaite",IF(VLOOKUP(BF13,$A$8:$BL$60,61,FALSE)="Victoire","OK","ERR"),IF(BI13="Nul",IF(VLOOKUP(BF13,$A$8:$BL$60,61,FALSE)="Nul","OK","ERR")))),"")</f>
        <v/>
      </c>
      <c r="BK13" s="41"/>
      <c r="BL13" s="56">
        <f>IF(BI13="Victoire",100-ROUNDDOWN(20*BK13/$H13,0),
IF(BI13="Défaite",10+ROUNDDOWN(20*VLOOKUP(BF13,$A$8:$BU$48,42,FALSE)/VLOOKUP(BF13,$A$8:$H$48,8,FALSE),0),
IF(AND(BI13="Nul",$AP13&lt;&gt;$H13),40+(2*ROUNDDOWN(10*VLOOKUP(BF13,$A$8:$BU$48,42,FALSE)/VLOOKUP(BF13,$A$8:$H$48,8,FALSE),0)-ROUNDDOWN(10*BK13/$H13,0)),IF(AND(BI13="Nul",$AP13=$H13),58,0))))</f>
        <v>0</v>
      </c>
      <c r="BM13" s="89">
        <f>E11+E12+E13</f>
        <v>0</v>
      </c>
      <c r="BN13" s="60">
        <f>IF($I13&lt;&gt;"",VLOOKUP($I13,$A$8:$H$60,5,FALSE),0)+IF($P13&lt;&gt;"",VLOOKUP($P13,$A$8:$H$60,5,FALSE),0)+IF($W13&lt;&gt;"",VLOOKUP($W13,$A$8:$H$60,5,FALSE),0)+IF($AD13&lt;&gt;"",VLOOKUP($AD13,$A$8:$H$60,5,FALSE),0)+IF($AK13&lt;&gt;"",VLOOKUP($AK13,$A$8:$H$60,5,FALSE),0)+IF($AY13&lt;&gt;"",VLOOKUP($AY13,$A$8:$H$60,5,FALSE),0)+IF($BF13&lt;&gt;"",VLOOKUP($BF13,$A$8:$H$60,5,FALSE),0)+IF($AR13&lt;&gt;"",VLOOKUP($AR13,$A$8:$H$60,5,FALSE),0)</f>
        <v>0</v>
      </c>
      <c r="BO13" s="62"/>
      <c r="BP13" s="62"/>
    </row>
    <row r="14" spans="1:68" s="5" customFormat="1" ht="16.5">
      <c r="A14" s="96">
        <v>19</v>
      </c>
      <c r="B14" s="97" t="s">
        <v>441</v>
      </c>
      <c r="C14" s="97" t="s">
        <v>224</v>
      </c>
      <c r="D14" s="97" t="s">
        <v>231</v>
      </c>
      <c r="E14" s="91">
        <f>O14+V14+AC14+AJ14+AQ14+BP14+AX14+BE14+BL14</f>
        <v>0</v>
      </c>
      <c r="F14" s="41"/>
      <c r="G14" s="56" t="str">
        <f>IF($F14&lt;&gt;"",VLOOKUP(F14,Armees!$A$1:$B$283,2,FALSE),"")</f>
        <v/>
      </c>
      <c r="H14" s="42"/>
      <c r="I14" s="98"/>
      <c r="J14" s="50" t="str">
        <f>IF(I14&lt;&gt;"",VLOOKUP(I14,$A$8:$C$48,2,FALSE),"")</f>
        <v/>
      </c>
      <c r="K14" s="43" t="str">
        <f>IF(I14&lt;&gt;"",IF(I14=$A14,"ERR",IF(OR(I14=$P14,I14=$W14,I14=$AD14,I14=$AK14,I14=$AR14,I14=$AY14,I14=$BF14),"DUP",IF(ISNA(VLOOKUP(I14,$A$8:$A$60,1,FALSE)),"ERR",IF(COUNTIF($I$8:$I$60,I14)&gt;1,"ERR",IF($D14=VLOOKUP(I14,$A$8:$D$60,4,FALSE),"CLUB","OK"))))),"")</f>
        <v/>
      </c>
      <c r="L14" s="43"/>
      <c r="M14" s="73" t="str">
        <f>IF(L14&lt;&gt;"",IF(L14="Victoire",IF(VLOOKUP(I14,$A$8:$L$60,12,FALSE)="Défaite","OK","ERR"),IF(L14="Défaite",IF(VLOOKUP(I14,$A$8:$L$60,12,FALSE)="Victoire","OK","ERR"),IF(L14="Nul",IF(VLOOKUP(I14,$A$8:$L$60,12,FALSE)="Nul","OK","ERR")))),"")</f>
        <v/>
      </c>
      <c r="N14" s="41"/>
      <c r="O14" s="56">
        <f>IF(L14="Victoire",100-ROUNDDOWN(20*N14/$H14,0),
IF(L14="Défaite",10+ROUNDDOWN(20*VLOOKUP(I14,$A$8:$N$48,14,FALSE)/VLOOKUP(I14,$A$8:$H$48,8,FALSE),0),
IF(AND(L14="Nul",$N14&lt;&gt;$H14),40+(2*ROUNDDOWN(10*VLOOKUP(I14,$A$8:$N$48,14,FALSE)/VLOOKUP(I14,$A$8:$H$48,8,FALSE),0)-ROUNDDOWN(10*N14/$H14,0)),IF(AND(L14="Nul",$N14=$H14),58,0))))</f>
        <v>0</v>
      </c>
      <c r="P14" s="98"/>
      <c r="Q14" s="50" t="str">
        <f>IF(P14&lt;&gt;"",VLOOKUP(P14,$A$8:$C$48,2,FALSE),"")</f>
        <v/>
      </c>
      <c r="R14" s="14" t="str">
        <f>IF(P14&lt;&gt;"",IF(P14=$A14,"ERR",IF(OR(P14=$I14,P14=$W14,P14=$AD14,P14=$AK14,P14=$AR14,P14=$AY14,P14=$BF14),"DUP",IF(ISNA(VLOOKUP(P14,$A$8:$A$60,1,FALSE)),"ERR",IF(COUNTIF($I$8:$I$60,P14)&gt;1,"ERR",IF($D14=VLOOKUP(P14,$A$8:$D$60,4,FALSE),"CLUB","OK"))))),"")</f>
        <v/>
      </c>
      <c r="S14" s="43"/>
      <c r="T14" s="73" t="str">
        <f>IF(S14&lt;&gt;"",IF(S14="Victoire",IF(VLOOKUP(P14,$A$8:$L$60,12,FALSE)="Défaite","OK","ERR"),IF(S14="Défaite",IF(VLOOKUP(P14,$A$8:$L$60,12,FALSE)="Victoire","OK","ERR"),IF(S14="Nul",IF(VLOOKUP(P14,$A$8:$L$60,12,FALSE)="Nul","OK","ERR")))),"")</f>
        <v/>
      </c>
      <c r="U14" s="41"/>
      <c r="V14" s="56">
        <f>IF(S14="Victoire",100-ROUNDDOWN(20*U14/$H14,0),
IF(S14="Défaite",10+ROUNDDOWN(20*VLOOKUP(P14,$A$8:$AO$48,21,FALSE)/VLOOKUP(P14,$A$8:$H$48,8,FALSE),0),
IF(AND(S14="Nul",$U14&lt;&gt;$H14),40+(2*ROUNDDOWN(10*VLOOKUP(P14,$A$8:$AO$48,21,FALSE)/VLOOKUP(P14,$A$8:$H$48,8,FALSE),0)-ROUNDDOWN(10*U14/$H14,0)),IF(AND(S14="Nul",$U14=$H14),58,0))))</f>
        <v>0</v>
      </c>
      <c r="W14" s="98"/>
      <c r="X14" s="50" t="str">
        <f>IF(W14&lt;&gt;"",VLOOKUP(W14,$A$8:$C$48,2,FALSE),"")</f>
        <v/>
      </c>
      <c r="Y14" s="14" t="str">
        <f>IF(W14&lt;&gt;"",IF(W14=$A14,"ERR",IF(OR(W14=$P14,W14=$I14,W14=$AD14,W14=$AK14,W14=$AR14,W14=$AY14,W14=$BF14),"DUP",IF(ISNA(VLOOKUP(W14,$A$8:$A$60,1,FALSE)),"ERR",IF(COUNTIF($I$8:$I$60,W14)&gt;1,"ERR",IF($D14=VLOOKUP(W14,$A$8:$D$60,4,FALSE),"CLUB","OK"))))),"")</f>
        <v/>
      </c>
      <c r="Z14" s="43"/>
      <c r="AA14" s="73" t="str">
        <f>IF(Z14&lt;&gt;"",IF(Z14="Victoire",IF(VLOOKUP(W14,$A$8:$L$60,12,FALSE)="Défaite","OK","ERR"),IF(Z14="Défaite",IF(VLOOKUP(W14,$A$8:$L$60,12,FALSE)="Victoire","OK","ERR"),IF(Z14="Nul",IF(VLOOKUP(W14,$A$8:$L$60,12,FALSE)="Nul","OK","ERR")))),"")</f>
        <v/>
      </c>
      <c r="AB14" s="41"/>
      <c r="AC14" s="92">
        <f>IF(Z14="Victoire",100-ROUNDDOWN(20*AB14/$H14,0),
IF(Z14="Défaite",10+ROUNDDOWN(20*VLOOKUP(W14,$A$8:$AO$48,28,FALSE)/VLOOKUP(W14,$A$8:$H$48,8,FALSE),0),
IF(AND(Z14="Nul",$AB14&lt;&gt;$H14),40+(2*ROUNDDOWN(10*VLOOKUP(W14,$A$8:$AO$48,28,FALSE)/VLOOKUP(W14,$A$8:$H$48,8,FALSE),0)-ROUNDDOWN(10*AB14/$H14,0)),IF(AND(Z14="Nul",$AB14=$H14),58,0))))</f>
        <v>0</v>
      </c>
      <c r="AD14" s="99"/>
      <c r="AE14" s="50" t="str">
        <f>IF(AD14&lt;&gt;"",VLOOKUP(AD14,$A$8:$C$48,2,FALSE),"")</f>
        <v/>
      </c>
      <c r="AF14" s="14" t="str">
        <f>IF(AD14&lt;&gt;"",IF(AD14=$A14,"ERR",IF(OR(AD14=$P14,AD14=$W14,AD14=$I14,AD14=$AK14, AD14=$AR14,AD14=$AY14,AD14=$BF14),"DUP",IF(ISNA(VLOOKUP(AD14,$A$8:$A$60,1,FALSE)),"ERR",IF(COUNTIF($I$8:$I$60,AD14)&gt;1,"ERR",IF($D14=VLOOKUP(AD14,$A$8:$D$60,4,FALSE),"CLUB","OK"))))),"")</f>
        <v/>
      </c>
      <c r="AG14" s="43"/>
      <c r="AH14" s="73" t="str">
        <f>IF(AG14&lt;&gt;"",IF(AG14="Victoire",IF(VLOOKUP(AD14,$A$8:$L$60,12,FALSE)="Défaite","OK","ERR"),IF(AG14="Défaite",IF(VLOOKUP(AD14,$A$8:$L$60,12,FALSE)="Victoire","OK","ERR"),IF(AG14="Nul",IF(VLOOKUP(AD14,$A$8:$L$60,12,FALSE)="Nul","OK","ERR")))),"")</f>
        <v/>
      </c>
      <c r="AI14" s="41"/>
      <c r="AJ14" s="56">
        <f>IF(AG14="Victoire",100-ROUNDDOWN(20*AI14/$H14,0),
IF(AG14="Défaite",10+ROUNDDOWN(20*VLOOKUP(AD14,$A$8:$AO$48,35,FALSE)/VLOOKUP(AD14,$A$8:$H$48,8,FALSE),0),
IF(AND(AG14="Nul",$AI14&lt;&gt;$H14),40+(2*ROUNDDOWN(10*VLOOKUP(AD14,$A$8:$AO$48,35,FALSE)/VLOOKUP(AD14,$A$8:$H$48,8,FALSE),0)-ROUNDDOWN(10*AI14/$H14,0)),IF(AND(AG14="Nul",$AI14=$H14),58,0))))</f>
        <v>0</v>
      </c>
      <c r="AK14" s="98"/>
      <c r="AL14" s="50" t="str">
        <f>IF(AK14&lt;&gt;"",VLOOKUP(AK14,$A$8:$C$48,2,FALSE),"")</f>
        <v/>
      </c>
      <c r="AM14" s="14" t="str">
        <f>IF(AK14&lt;&gt;"",IF(AK14=$A14,"ERR",IF(OR(AK14=$P14,AK14=$W14,AK14=$AD14,AK14=$I14, AK14=$AR14,AK14=$AY14,AK14=$BF14),"DUP",IF(ISNA(VLOOKUP(AK14,$A$8:$A$48,1,FALSE)),"ERR",IF(COUNTIF($I$8:$I$48,AK14)&gt;1,"ERR",IF($D14=VLOOKUP(AK14,$A$8:$D$48,4,FALSE),"CLUB","OK"))))),"")</f>
        <v/>
      </c>
      <c r="AN14" s="43"/>
      <c r="AO14" s="14" t="str">
        <f>IF(AN14&lt;&gt;"",IF(AN14="Victoire",IF(VLOOKUP(AK14,$A$8:$BL$60,40,FALSE)="Défaite","OK","ERR"),IF(AN14="Défaite",IF(VLOOKUP(AK14,$A$8:$BL$60,40,FALSE)="Victoire","OK","ERR"),IF(AN14="Nul",IF(VLOOKUP(AK14,$A$8:$BL$60,40,FALSE)="Nul","OK","ERR")))),"")</f>
        <v/>
      </c>
      <c r="AP14" s="41"/>
      <c r="AQ14" s="56">
        <f>IF(AN14="Victoire",100-ROUNDDOWN(20*AP14/$H14,0),
IF(AN14="Défaite",10+ROUNDDOWN(20*VLOOKUP(AK14,$A$8:$BU$48,42,FALSE)/VLOOKUP(AK14,$A$8:$H$48,8,FALSE),0),
IF(AND(AN14="Nul",$AP14&lt;&gt;$H14),40+(2*ROUNDDOWN(10*VLOOKUP(AK14,$A$8:$BU$48,42,FALSE)/VLOOKUP(AK14,$A$8:$H$48,8,FALSE),0)-ROUNDDOWN(10*AP14/$H14,0)),IF(AND(AN14="Nul",$AP14=$H14),58,0))))</f>
        <v>0</v>
      </c>
      <c r="AR14" s="98"/>
      <c r="AS14" s="50" t="str">
        <f>IF(AR14&lt;&gt;"",VLOOKUP(AR14,$A$8:$C$48,2,FALSE),"")</f>
        <v/>
      </c>
      <c r="AT14" s="43" t="str">
        <f>IF(AR14&lt;&gt;"",IF(AR14=$A14,"ERR",IF(OR(AR14=$P14,AR14=$W14,AR14=$AD14,AR14=$AK14,AR14=$AY14,AR14=$BF14),"DUP",IF(ISNA(VLOOKUP(AR14,$A$8:$A$48,1,FALSE)),"ERR",IF(COUNTIF($I$8:$I$48,AR14)&gt;1,"ERR",IF($D14=VLOOKUP(AR14,$A$8:$D$48,4,FALSE),"CLUB","OK"))))),"")</f>
        <v/>
      </c>
      <c r="AU14" s="43"/>
      <c r="AV14" s="14" t="str">
        <f>IF(AU14&lt;&gt;"",IF(AU14="Victoire",IF(VLOOKUP(AR14,$A$8:$BL$60,47,FALSE)="Défaite","OK","ERR"),IF(AU14="Défaite",IF(VLOOKUP(AR14,$A$8:$BL$60,47,FALSE)="Victoire","OK","ERR"),IF(AU14="Nul",IF(VLOOKUP(AR14,$A$8:$BL$60,47,FALSE)="Nul","OK","ERR")))),"")</f>
        <v/>
      </c>
      <c r="AW14" s="41"/>
      <c r="AX14" s="56">
        <f>IF(AU14="Victoire",100-ROUNDDOWN(20*AW14/$H14,0),
IF(AU14="Défaite",10+ROUNDDOWN(20*VLOOKUP(AR14,$A$8:$BU$48,42,FALSE)/VLOOKUP(AR14,$A$8:$H$48,8,FALSE),0),
IF(AND(AU14="Nul",$AP14&lt;&gt;$H14),40+(2*ROUNDDOWN(10*VLOOKUP(AR14,$A$8:$BU$48,42,FALSE)/VLOOKUP(AR14,$A$8:$H$48,8,FALSE),0)-ROUNDDOWN(10*AW14/$H14,0)),IF(AND(AU14="Nul",$AP14=$H14),58,0))))</f>
        <v>0</v>
      </c>
      <c r="AY14" s="98"/>
      <c r="AZ14" s="50" t="str">
        <f>IF(AY14&lt;&gt;"",VLOOKUP(AY14,$A$8:$C$48,2,FALSE),"")</f>
        <v/>
      </c>
      <c r="BA14" s="43" t="str">
        <f>IF(AY14&lt;&gt;"",IF(AY14=$A14,"ERR",IF(OR(AY14=$P14,AY14=$W14,AY14=$AD14,AY14=$AK14,AY14=$AR14,AY14=$BG14,AY14=$BF14),"DUP",IF(ISNA(VLOOKUP(AY14,$A$8:$A$48,1,FALSE)),"ERR",IF(COUNTIF($I$8:$I$48,AY14)&gt;1,"ERR",IF($D14=VLOOKUP(AY14,$A$8:$D$48,4,FALSE),"CLUB","OK"))))),"")</f>
        <v/>
      </c>
      <c r="BB14" s="43"/>
      <c r="BC14" s="14" t="str">
        <f>IF(BB14&lt;&gt;"",IF(BB14="Victoire",IF(VLOOKUP(AY14,$A$8:$BL$60,54,FALSE)="Défaite","OK","ERR"),IF(BB14="Défaite",IF(VLOOKUP(AY14,$A$8:$BL$60,54,FALSE)="Victoire","OK","ERR"),IF(BB14="Nul",IF(VLOOKUP(AY14,$A$8:$BL$54,54,FALSE)="Nul","OK","ERR")))),"")</f>
        <v/>
      </c>
      <c r="BD14" s="41"/>
      <c r="BE14" s="56">
        <f>IF(BB14="Victoire",100-ROUNDDOWN(20*BD14/$H14,0),
IF(BB14="Défaite",10+ROUNDDOWN(20*VLOOKUP(AY14,$A$8:$BU$48,42,FALSE)/VLOOKUP(AY14,$A$8:$H$48,8,FALSE),0),
IF(AND(BB14="Nul",$AP14&lt;&gt;$H14),40+(2*ROUNDDOWN(10*VLOOKUP(AY14,$A$8:$BU$48,42,FALSE)/VLOOKUP(AY14,$A$8:$H$48,8,FALSE),0)-ROUNDDOWN(10*BD14/$H14,0)),IF(AND(BB14="Nul",$AP14=$H14),58,0))))</f>
        <v>0</v>
      </c>
      <c r="BF14" s="98"/>
      <c r="BG14" s="50" t="str">
        <f>IF(BF14&lt;&gt;"",VLOOKUP(BF14,$A$8:$C$48,2,FALSE),"")</f>
        <v/>
      </c>
      <c r="BH14" s="43" t="str">
        <f>IF(BF14&lt;&gt;"",IF(BF14=$A14,"ERR",IF(OR(BF14=$P14,BF14=$W14,BF14=$AD14,BF14=$AK14,BF14=$AR14,BF14=$AY14,BF14=$BG14),"DUP",IF(ISNA(VLOOKUP(BF14,$A$8:$A$48,1,FALSE)),"ERR",IF(COUNTIF($I$8:$I$48,BF14)&gt;1,"ERR",IF($D14=VLOOKUP(BF14,$A$8:$D$48,4,FALSE),"CLUB","OK"))))),"")</f>
        <v/>
      </c>
      <c r="BI14" s="43"/>
      <c r="BJ14" s="14" t="str">
        <f>IF(BI14&lt;&gt;"",IF(BI14="Victoire",IF(VLOOKUP(BF14,$A$8:$BL$60,61,FALSE)="Défaite","OK","ERR"),IF(BI14="Défaite",IF(VLOOKUP(BF14,$A$8:$BL$60,61,FALSE)="Victoire","OK","ERR"),IF(BI14="Nul",IF(VLOOKUP(BF14,$A$8:$BL$60,61,FALSE)="Nul","OK","ERR")))),"")</f>
        <v/>
      </c>
      <c r="BK14" s="41"/>
      <c r="BL14" s="56">
        <f>IF(BI14="Victoire",100-ROUNDDOWN(20*BK14/$H14,0),
IF(BI14="Défaite",10+ROUNDDOWN(20*VLOOKUP(BF14,$A$8:$BU$48,42,FALSE)/VLOOKUP(BF14,$A$8:$H$48,8,FALSE),0),
IF(AND(BI14="Nul",$AP14&lt;&gt;$H14),40+(2*ROUNDDOWN(10*VLOOKUP(BF14,$A$8:$BU$48,42,FALSE)/VLOOKUP(BF14,$A$8:$H$48,8,FALSE),0)-ROUNDDOWN(10*BK14/$H14,0)),IF(AND(BI14="Nul",$AP14=$H14),58,0))))</f>
        <v>0</v>
      </c>
      <c r="BM14" s="89">
        <f>E14+E15+E16</f>
        <v>0</v>
      </c>
      <c r="BN14" s="60">
        <f>IF($I14&lt;&gt;"",VLOOKUP($I14,$A$8:$H$60,5,FALSE),0)+IF($P14&lt;&gt;"",VLOOKUP($P14,$A$8:$H$60,5,FALSE),0)+IF($W14&lt;&gt;"",VLOOKUP($W14,$A$8:$H$60,5,FALSE),0)+IF($AD14&lt;&gt;"",VLOOKUP($AD14,$A$8:$H$60,5,FALSE),0)+IF($AK14&lt;&gt;"",VLOOKUP($AK14,$A$8:$H$60,5,FALSE),0)+IF($AY14&lt;&gt;"",VLOOKUP($AY14,$A$8:$H$60,5,FALSE),0)+IF($BF14&lt;&gt;"",VLOOKUP($BF14,$A$8:$H$60,5,FALSE),0)+IF($AR14&lt;&gt;"",VLOOKUP($AR14,$A$8:$H$60,5,FALSE),0)</f>
        <v>0</v>
      </c>
      <c r="BO14" s="62"/>
      <c r="BP14" s="62"/>
    </row>
    <row r="15" spans="1:68" s="5" customFormat="1" ht="16.5">
      <c r="A15" s="96">
        <v>20</v>
      </c>
      <c r="B15" s="97" t="s">
        <v>442</v>
      </c>
      <c r="C15" s="97" t="s">
        <v>223</v>
      </c>
      <c r="D15" s="97" t="s">
        <v>231</v>
      </c>
      <c r="E15" s="91">
        <f>O15+V15+AC15+AJ15+AQ15+BP15+AX15+BE15+BL15</f>
        <v>0</v>
      </c>
      <c r="F15" s="41"/>
      <c r="G15" s="56" t="str">
        <f>IF($F15&lt;&gt;"",VLOOKUP(F15,Armees!$A$1:$B$283,2,FALSE),"")</f>
        <v/>
      </c>
      <c r="H15" s="42"/>
      <c r="I15" s="98"/>
      <c r="J15" s="50" t="str">
        <f>IF(I15&lt;&gt;"",VLOOKUP(I15,$A$8:$C$48,2,FALSE),"")</f>
        <v/>
      </c>
      <c r="K15" s="43" t="str">
        <f>IF(I15&lt;&gt;"",IF(I15=$A15,"ERR",IF(OR(I15=$P15,I15=$W15,I15=$AD15,I15=$AK15,I15=$AR15,I15=$AY15,I15=$BF15),"DUP",IF(ISNA(VLOOKUP(I15,$A$8:$A$60,1,FALSE)),"ERR",IF(COUNTIF($I$8:$I$60,I15)&gt;1,"ERR",IF($D15=VLOOKUP(I15,$A$8:$D$60,4,FALSE),"CLUB","OK"))))),"")</f>
        <v/>
      </c>
      <c r="L15" s="43"/>
      <c r="M15" s="73" t="str">
        <f>IF(L15&lt;&gt;"",IF(L15="Victoire",IF(VLOOKUP(I15,$A$8:$L$60,12,FALSE)="Défaite","OK","ERR"),IF(L15="Défaite",IF(VLOOKUP(I15,$A$8:$L$60,12,FALSE)="Victoire","OK","ERR"),IF(L15="Nul",IF(VLOOKUP(I15,$A$8:$L$60,12,FALSE)="Nul","OK","ERR")))),"")</f>
        <v/>
      </c>
      <c r="N15" s="41"/>
      <c r="O15" s="56">
        <f>IF(L15="Victoire",100-ROUNDDOWN(20*N15/$H15,0),
IF(L15="Défaite",10+ROUNDDOWN(20*VLOOKUP(I15,$A$8:$N$48,14,FALSE)/VLOOKUP(I15,$A$8:$H$48,8,FALSE),0),
IF(AND(L15="Nul",$N15&lt;&gt;$H15),40+(2*ROUNDDOWN(10*VLOOKUP(I15,$A$8:$N$48,14,FALSE)/VLOOKUP(I15,$A$8:$H$48,8,FALSE),0)-ROUNDDOWN(10*N15/$H15,0)),IF(AND(L15="Nul",$N15=$H15),58,0))))</f>
        <v>0</v>
      </c>
      <c r="P15" s="98"/>
      <c r="Q15" s="50" t="str">
        <f>IF(P15&lt;&gt;"",VLOOKUP(P15,$A$8:$C$48,2,FALSE),"")</f>
        <v/>
      </c>
      <c r="R15" s="14" t="str">
        <f>IF(P15&lt;&gt;"",IF(P15=$A15,"ERR",IF(OR(P15=$I15,P15=$W15,P15=$AD15,P15=$AK15,P15=$AR15,P15=$AY15,P15=$BF15),"DUP",IF(ISNA(VLOOKUP(P15,$A$8:$A$60,1,FALSE)),"ERR",IF(COUNTIF($I$8:$I$60,P15)&gt;1,"ERR",IF($D15=VLOOKUP(P15,$A$8:$D$60,4,FALSE),"CLUB","OK"))))),"")</f>
        <v/>
      </c>
      <c r="S15" s="43"/>
      <c r="T15" s="73" t="str">
        <f>IF(S15&lt;&gt;"",IF(S15="Victoire",IF(VLOOKUP(P15,$A$8:$L$60,12,FALSE)="Défaite","OK","ERR"),IF(S15="Défaite",IF(VLOOKUP(P15,$A$8:$L$60,12,FALSE)="Victoire","OK","ERR"),IF(S15="Nul",IF(VLOOKUP(P15,$A$8:$L$60,12,FALSE)="Nul","OK","ERR")))),"")</f>
        <v/>
      </c>
      <c r="U15" s="41"/>
      <c r="V15" s="56">
        <f>IF(S15="Victoire",100-ROUNDDOWN(20*U15/$H15,0),
IF(S15="Défaite",10+ROUNDDOWN(20*VLOOKUP(P15,$A$8:$AO$48,21,FALSE)/VLOOKUP(P15,$A$8:$H$48,8,FALSE),0),
IF(AND(S15="Nul",$U15&lt;&gt;$H15),40+(2*ROUNDDOWN(10*VLOOKUP(P15,$A$8:$AO$48,21,FALSE)/VLOOKUP(P15,$A$8:$H$48,8,FALSE),0)-ROUNDDOWN(10*U15/$H15,0)),IF(AND(S15="Nul",$U15=$H15),58,0))))</f>
        <v>0</v>
      </c>
      <c r="W15" s="98"/>
      <c r="X15" s="50" t="str">
        <f>IF(W15&lt;&gt;"",VLOOKUP(W15,$A$8:$C$48,2,FALSE),"")</f>
        <v/>
      </c>
      <c r="Y15" s="14" t="str">
        <f>IF(W15&lt;&gt;"",IF(W15=$A15,"ERR",IF(OR(W15=$P15,W15=$I15,W15=$AD15,W15=$AK15,W15=$AR15,W15=$AY15,W15=$BF15),"DUP",IF(ISNA(VLOOKUP(W15,$A$8:$A$60,1,FALSE)),"ERR",IF(COUNTIF($I$8:$I$60,W15)&gt;1,"ERR",IF($D15=VLOOKUP(W15,$A$8:$D$60,4,FALSE),"CLUB","OK"))))),"")</f>
        <v/>
      </c>
      <c r="Z15" s="43"/>
      <c r="AA15" s="73" t="str">
        <f>IF(Z15&lt;&gt;"",IF(Z15="Victoire",IF(VLOOKUP(W15,$A$8:$L$60,12,FALSE)="Défaite","OK","ERR"),IF(Z15="Défaite",IF(VLOOKUP(W15,$A$8:$L$60,12,FALSE)="Victoire","OK","ERR"),IF(Z15="Nul",IF(VLOOKUP(W15,$A$8:$L$60,12,FALSE)="Nul","OK","ERR")))),"")</f>
        <v/>
      </c>
      <c r="AB15" s="41"/>
      <c r="AC15" s="92">
        <f>IF(Z15="Victoire",100-ROUNDDOWN(20*AB15/$H15,0),
IF(Z15="Défaite",10+ROUNDDOWN(20*VLOOKUP(W15,$A$8:$AO$48,28,FALSE)/VLOOKUP(W15,$A$8:$H$48,8,FALSE),0),
IF(AND(Z15="Nul",$AB15&lt;&gt;$H15),40+(2*ROUNDDOWN(10*VLOOKUP(W15,$A$8:$AO$48,28,FALSE)/VLOOKUP(W15,$A$8:$H$48,8,FALSE),0)-ROUNDDOWN(10*AB15/$H15,0)),IF(AND(Z15="Nul",$AB15=$H15),58,0))))</f>
        <v>0</v>
      </c>
      <c r="AD15" s="99"/>
      <c r="AE15" s="50" t="str">
        <f>IF(AD15&lt;&gt;"",VLOOKUP(AD15,$A$8:$C$48,2,FALSE),"")</f>
        <v/>
      </c>
      <c r="AF15" s="14" t="str">
        <f>IF(AD15&lt;&gt;"",IF(AD15=$A15,"ERR",IF(OR(AD15=$P15,AD15=$W15,AD15=$I15,AD15=$AK15, AD15=$AR15,AD15=$AY15,AD15=$BF15),"DUP",IF(ISNA(VLOOKUP(AD15,$A$8:$A$60,1,FALSE)),"ERR",IF(COUNTIF($I$8:$I$60,AD15)&gt;1,"ERR",IF($D15=VLOOKUP(AD15,$A$8:$D$60,4,FALSE),"CLUB","OK"))))),"")</f>
        <v/>
      </c>
      <c r="AG15" s="43"/>
      <c r="AH15" s="73" t="str">
        <f>IF(AG15&lt;&gt;"",IF(AG15="Victoire",IF(VLOOKUP(AD15,$A$8:$L$60,12,FALSE)="Défaite","OK","ERR"),IF(AG15="Défaite",IF(VLOOKUP(AD15,$A$8:$L$60,12,FALSE)="Victoire","OK","ERR"),IF(AG15="Nul",IF(VLOOKUP(AD15,$A$8:$L$60,12,FALSE)="Nul","OK","ERR")))),"")</f>
        <v/>
      </c>
      <c r="AI15" s="41"/>
      <c r="AJ15" s="56">
        <f>IF(AG15="Victoire",100-ROUNDDOWN(20*AI15/$H15,0),
IF(AG15="Défaite",10+ROUNDDOWN(20*VLOOKUP(AD15,$A$8:$AO$48,35,FALSE)/VLOOKUP(AD15,$A$8:$H$48,8,FALSE),0),
IF(AND(AG15="Nul",$AI15&lt;&gt;$H15),40+(2*ROUNDDOWN(10*VLOOKUP(AD15,$A$8:$AO$48,35,FALSE)/VLOOKUP(AD15,$A$8:$H$48,8,FALSE),0)-ROUNDDOWN(10*AI15/$H15,0)),IF(AND(AG15="Nul",$AI15=$H15),58,0))))</f>
        <v>0</v>
      </c>
      <c r="AK15" s="98"/>
      <c r="AL15" s="50" t="str">
        <f>IF(AK15&lt;&gt;"",VLOOKUP(AK15,$A$8:$C$48,2,FALSE),"")</f>
        <v/>
      </c>
      <c r="AM15" s="14" t="str">
        <f>IF(AK15&lt;&gt;"",IF(AK15=$A15,"ERR",IF(OR(AK15=$P15,AK15=$W15,AK15=$AD15,AK15=$I15, AK15=$AR15,AK15=$AY15,AK15=$BF15),"DUP",IF(ISNA(VLOOKUP(AK15,$A$8:$A$48,1,FALSE)),"ERR",IF(COUNTIF($I$8:$I$48,AK15)&gt;1,"ERR",IF($D15=VLOOKUP(AK15,$A$8:$D$48,4,FALSE),"CLUB","OK"))))),"")</f>
        <v/>
      </c>
      <c r="AN15" s="43"/>
      <c r="AO15" s="14" t="str">
        <f>IF(AN15&lt;&gt;"",IF(AN15="Victoire",IF(VLOOKUP(AK15,$A$8:$BL$60,40,FALSE)="Défaite","OK","ERR"),IF(AN15="Défaite",IF(VLOOKUP(AK15,$A$8:$BL$60,40,FALSE)="Victoire","OK","ERR"),IF(AN15="Nul",IF(VLOOKUP(AK15,$A$8:$BL$60,40,FALSE)="Nul","OK","ERR")))),"")</f>
        <v/>
      </c>
      <c r="AP15" s="41"/>
      <c r="AQ15" s="56">
        <f>IF(AN15="Victoire",100-ROUNDDOWN(20*AP15/$H15,0),
IF(AN15="Défaite",10+ROUNDDOWN(20*VLOOKUP(AK15,$A$8:$BU$48,42,FALSE)/VLOOKUP(AK15,$A$8:$H$48,8,FALSE),0),
IF(AND(AN15="Nul",$AP15&lt;&gt;$H15),40+(2*ROUNDDOWN(10*VLOOKUP(AK15,$A$8:$BU$48,42,FALSE)/VLOOKUP(AK15,$A$8:$H$48,8,FALSE),0)-ROUNDDOWN(10*AP15/$H15,0)),IF(AND(AN15="Nul",$AP15=$H15),58,0))))</f>
        <v>0</v>
      </c>
      <c r="AR15" s="98"/>
      <c r="AS15" s="50" t="str">
        <f>IF(AR15&lt;&gt;"",VLOOKUP(AR15,$A$8:$C$48,2,FALSE),"")</f>
        <v/>
      </c>
      <c r="AT15" s="43" t="str">
        <f>IF(AR15&lt;&gt;"",IF(AR15=$A15,"ERR",IF(OR(AR15=$P15,AR15=$W15,AR15=$AD15,AR15=$AK15,AR15=$AY15,AR15=$BF15),"DUP",IF(ISNA(VLOOKUP(AR15,$A$8:$A$48,1,FALSE)),"ERR",IF(COUNTIF($I$8:$I$48,AR15)&gt;1,"ERR",IF($D15=VLOOKUP(AR15,$A$8:$D$48,4,FALSE),"CLUB","OK"))))),"")</f>
        <v/>
      </c>
      <c r="AU15" s="43"/>
      <c r="AV15" s="14" t="str">
        <f>IF(AU15&lt;&gt;"",IF(AU15="Victoire",IF(VLOOKUP(AR15,$A$8:$BL$60,47,FALSE)="Défaite","OK","ERR"),IF(AU15="Défaite",IF(VLOOKUP(AR15,$A$8:$BL$60,47,FALSE)="Victoire","OK","ERR"),IF(AU15="Nul",IF(VLOOKUP(AR15,$A$8:$BL$60,47,FALSE)="Nul","OK","ERR")))),"")</f>
        <v/>
      </c>
      <c r="AW15" s="41"/>
      <c r="AX15" s="56">
        <f>IF(AU15="Victoire",100-ROUNDDOWN(20*AW15/$H15,0),
IF(AU15="Défaite",10+ROUNDDOWN(20*VLOOKUP(AR15,$A$8:$BU$48,42,FALSE)/VLOOKUP(AR15,$A$8:$H$48,8,FALSE),0),
IF(AND(AU15="Nul",$AP15&lt;&gt;$H15),40+(2*ROUNDDOWN(10*VLOOKUP(AR15,$A$8:$BU$48,42,FALSE)/VLOOKUP(AR15,$A$8:$H$48,8,FALSE),0)-ROUNDDOWN(10*AW15/$H15,0)),IF(AND(AU15="Nul",$AP15=$H15),58,0))))</f>
        <v>0</v>
      </c>
      <c r="AY15" s="98"/>
      <c r="AZ15" s="50" t="str">
        <f>IF(AY15&lt;&gt;"",VLOOKUP(AY15,$A$8:$C$48,2,FALSE),"")</f>
        <v/>
      </c>
      <c r="BA15" s="43" t="str">
        <f>IF(AY15&lt;&gt;"",IF(AY15=$A15,"ERR",IF(OR(AY15=$P15,AY15=$W15,AY15=$AD15,AY15=$AK15,AY15=$AR15,AY15=$BG15,AY15=$BF15),"DUP",IF(ISNA(VLOOKUP(AY15,$A$8:$A$48,1,FALSE)),"ERR",IF(COUNTIF($I$8:$I$48,AY15)&gt;1,"ERR",IF($D15=VLOOKUP(AY15,$A$8:$D$48,4,FALSE),"CLUB","OK"))))),"")</f>
        <v/>
      </c>
      <c r="BB15" s="43"/>
      <c r="BC15" s="14" t="str">
        <f>IF(BB15&lt;&gt;"",IF(BB15="Victoire",IF(VLOOKUP(AY15,$A$8:$BL$60,54,FALSE)="Défaite","OK","ERR"),IF(BB15="Défaite",IF(VLOOKUP(AY15,$A$8:$BL$60,54,FALSE)="Victoire","OK","ERR"),IF(BB15="Nul",IF(VLOOKUP(AY15,$A$8:$BL$54,54,FALSE)="Nul","OK","ERR")))),"")</f>
        <v/>
      </c>
      <c r="BD15" s="41"/>
      <c r="BE15" s="56">
        <f>IF(BB15="Victoire",100-ROUNDDOWN(20*BD15/$H15,0),
IF(BB15="Défaite",10+ROUNDDOWN(20*VLOOKUP(AY15,$A$8:$BU$48,42,FALSE)/VLOOKUP(AY15,$A$8:$H$48,8,FALSE),0),
IF(AND(BB15="Nul",$AP15&lt;&gt;$H15),40+(2*ROUNDDOWN(10*VLOOKUP(AY15,$A$8:$BU$48,42,FALSE)/VLOOKUP(AY15,$A$8:$H$48,8,FALSE),0)-ROUNDDOWN(10*BD15/$H15,0)),IF(AND(BB15="Nul",$AP15=$H15),58,0))))</f>
        <v>0</v>
      </c>
      <c r="BF15" s="98"/>
      <c r="BG15" s="50" t="str">
        <f>IF(BF15&lt;&gt;"",VLOOKUP(BF15,$A$8:$C$48,2,FALSE),"")</f>
        <v/>
      </c>
      <c r="BH15" s="43" t="str">
        <f>IF(BF15&lt;&gt;"",IF(BF15=$A15,"ERR",IF(OR(BF15=$P15,BF15=$W15,BF15=$AD15,BF15=$AK15,BF15=$AR15,BF15=$AY15,BF15=$BG15),"DUP",IF(ISNA(VLOOKUP(BF15,$A$8:$A$48,1,FALSE)),"ERR",IF(COUNTIF($I$8:$I$48,BF15)&gt;1,"ERR",IF($D15=VLOOKUP(BF15,$A$8:$D$48,4,FALSE),"CLUB","OK"))))),"")</f>
        <v/>
      </c>
      <c r="BI15" s="43"/>
      <c r="BJ15" s="14" t="str">
        <f>IF(BI15&lt;&gt;"",IF(BI15="Victoire",IF(VLOOKUP(BF15,$A$8:$BL$60,61,FALSE)="Défaite","OK","ERR"),IF(BI15="Défaite",IF(VLOOKUP(BF15,$A$8:$BL$60,61,FALSE)="Victoire","OK","ERR"),IF(BI15="Nul",IF(VLOOKUP(BF15,$A$8:$BL$60,61,FALSE)="Nul","OK","ERR")))),"")</f>
        <v/>
      </c>
      <c r="BK15" s="41"/>
      <c r="BL15" s="56">
        <f>IF(BI15="Victoire",100-ROUNDDOWN(20*BK15/$H15,0),
IF(BI15="Défaite",10+ROUNDDOWN(20*VLOOKUP(BF15,$A$8:$BU$48,42,FALSE)/VLOOKUP(BF15,$A$8:$H$48,8,FALSE),0),
IF(AND(BI15="Nul",$AP15&lt;&gt;$H15),40+(2*ROUNDDOWN(10*VLOOKUP(BF15,$A$8:$BU$48,42,FALSE)/VLOOKUP(BF15,$A$8:$H$48,8,FALSE),0)-ROUNDDOWN(10*BK15/$H15,0)),IF(AND(BI15="Nul",$AP15=$H15),58,0))))</f>
        <v>0</v>
      </c>
      <c r="BM15" s="89">
        <f>E14+E15+E16</f>
        <v>0</v>
      </c>
      <c r="BN15" s="60">
        <f>IF($I15&lt;&gt;"",VLOOKUP($I15,$A$8:$H$60,5,FALSE),0)+IF($P15&lt;&gt;"",VLOOKUP($P15,$A$8:$H$60,5,FALSE),0)+IF($W15&lt;&gt;"",VLOOKUP($W15,$A$8:$H$60,5,FALSE),0)+IF($AD15&lt;&gt;"",VLOOKUP($AD15,$A$8:$H$60,5,FALSE),0)+IF($AK15&lt;&gt;"",VLOOKUP($AK15,$A$8:$H$60,5,FALSE),0)+IF($AY15&lt;&gt;"",VLOOKUP($AY15,$A$8:$H$60,5,FALSE),0)+IF($BF15&lt;&gt;"",VLOOKUP($BF15,$A$8:$H$60,5,FALSE),0)+IF($AR15&lt;&gt;"",VLOOKUP($AR15,$A$8:$H$60,5,FALSE),0)</f>
        <v>0</v>
      </c>
      <c r="BO15" s="62"/>
      <c r="BP15" s="62"/>
    </row>
    <row r="16" spans="1:68" s="5" customFormat="1" ht="16.5">
      <c r="A16" s="96">
        <v>21</v>
      </c>
      <c r="B16" s="97" t="s">
        <v>443</v>
      </c>
      <c r="C16" s="97" t="s">
        <v>226</v>
      </c>
      <c r="D16" s="97" t="s">
        <v>231</v>
      </c>
      <c r="E16" s="91">
        <f>O16+V16+AC16+AJ16+AQ16+BP16+AX16+BE16+BL16</f>
        <v>0</v>
      </c>
      <c r="F16" s="41"/>
      <c r="G16" s="56" t="str">
        <f>IF($F16&lt;&gt;"",VLOOKUP(F16,Armees!$A$1:$B$283,2,FALSE),"")</f>
        <v/>
      </c>
      <c r="H16" s="42"/>
      <c r="I16" s="98"/>
      <c r="J16" s="50" t="str">
        <f>IF(I16&lt;&gt;"",VLOOKUP(I16,$A$8:$C$48,2,FALSE),"")</f>
        <v/>
      </c>
      <c r="K16" s="43" t="str">
        <f>IF(I16&lt;&gt;"",IF(I16=$A16,"ERR",IF(OR(I16=$P16,I16=$W16,I16=$AD16,I16=$AK16,I16=$AR16,I16=$AY16,I16=$BF16),"DUP",IF(ISNA(VLOOKUP(I16,$A$8:$A$60,1,FALSE)),"ERR",IF(COUNTIF($I$8:$I$60,I16)&gt;1,"ERR",IF($D16=VLOOKUP(I16,$A$8:$D$60,4,FALSE),"CLUB","OK"))))),"")</f>
        <v/>
      </c>
      <c r="L16" s="43"/>
      <c r="M16" s="73" t="str">
        <f>IF(L16&lt;&gt;"",IF(L16="Victoire",IF(VLOOKUP(I16,$A$8:$L$60,12,FALSE)="Défaite","OK","ERR"),IF(L16="Défaite",IF(VLOOKUP(I16,$A$8:$L$60,12,FALSE)="Victoire","OK","ERR"),IF(L16="Nul",IF(VLOOKUP(I16,$A$8:$L$60,12,FALSE)="Nul","OK","ERR")))),"")</f>
        <v/>
      </c>
      <c r="N16" s="41"/>
      <c r="O16" s="56">
        <f>IF(L16="Victoire",100-ROUNDDOWN(20*N16/$H16,0),
IF(L16="Défaite",10+ROUNDDOWN(20*VLOOKUP(I16,$A$8:$N$48,14,FALSE)/VLOOKUP(I16,$A$8:$H$48,8,FALSE),0),
IF(AND(L16="Nul",$N16&lt;&gt;$H16),40+(2*ROUNDDOWN(10*VLOOKUP(I16,$A$8:$N$48,14,FALSE)/VLOOKUP(I16,$A$8:$H$48,8,FALSE),0)-ROUNDDOWN(10*N16/$H16,0)),IF(AND(L16="Nul",$N16=$H16),58,0))))</f>
        <v>0</v>
      </c>
      <c r="P16" s="98"/>
      <c r="Q16" s="50" t="str">
        <f>IF(P16&lt;&gt;"",VLOOKUP(P16,$A$8:$C$48,2,FALSE),"")</f>
        <v/>
      </c>
      <c r="R16" s="14" t="str">
        <f>IF(P16&lt;&gt;"",IF(P16=$A16,"ERR",IF(OR(P16=$I16,P16=$W16,P16=$AD16,P16=$AK16,P16=$AR16,P16=$AY16,P16=$BF16),"DUP",IF(ISNA(VLOOKUP(P16,$A$8:$A$60,1,FALSE)),"ERR",IF(COUNTIF($I$8:$I$60,P16)&gt;1,"ERR",IF($D16=VLOOKUP(P16,$A$8:$D$60,4,FALSE),"CLUB","OK"))))),"")</f>
        <v/>
      </c>
      <c r="S16" s="43"/>
      <c r="T16" s="73" t="str">
        <f>IF(S16&lt;&gt;"",IF(S16="Victoire",IF(VLOOKUP(P16,$A$8:$L$60,12,FALSE)="Défaite","OK","ERR"),IF(S16="Défaite",IF(VLOOKUP(P16,$A$8:$L$60,12,FALSE)="Victoire","OK","ERR"),IF(S16="Nul",IF(VLOOKUP(P16,$A$8:$L$60,12,FALSE)="Nul","OK","ERR")))),"")</f>
        <v/>
      </c>
      <c r="U16" s="41"/>
      <c r="V16" s="56">
        <f>IF(S16="Victoire",100-ROUNDDOWN(20*U16/$H16,0),
IF(S16="Défaite",10+ROUNDDOWN(20*VLOOKUP(P16,$A$8:$AO$48,21,FALSE)/VLOOKUP(P16,$A$8:$H$48,8,FALSE),0),
IF(AND(S16="Nul",$U16&lt;&gt;$H16),40+(2*ROUNDDOWN(10*VLOOKUP(P16,$A$8:$AO$48,21,FALSE)/VLOOKUP(P16,$A$8:$H$48,8,FALSE),0)-ROUNDDOWN(10*U16/$H16,0)),IF(AND(S16="Nul",$U16=$H16),58,0))))</f>
        <v>0</v>
      </c>
      <c r="W16" s="98"/>
      <c r="X16" s="50" t="str">
        <f>IF(W16&lt;&gt;"",VLOOKUP(W16,$A$8:$C$48,2,FALSE),"")</f>
        <v/>
      </c>
      <c r="Y16" s="14" t="str">
        <f>IF(W16&lt;&gt;"",IF(W16=$A16,"ERR",IF(OR(W16=$P16,W16=$I16,W16=$AD16,W16=$AK16,W16=$AR16,W16=$AY16,W16=$BF16),"DUP",IF(ISNA(VLOOKUP(W16,$A$8:$A$60,1,FALSE)),"ERR",IF(COUNTIF($I$8:$I$60,W16)&gt;1,"ERR",IF($D16=VLOOKUP(W16,$A$8:$D$60,4,FALSE),"CLUB","OK"))))),"")</f>
        <v/>
      </c>
      <c r="Z16" s="43"/>
      <c r="AA16" s="73" t="str">
        <f>IF(Z16&lt;&gt;"",IF(Z16="Victoire",IF(VLOOKUP(W16,$A$8:$L$60,12,FALSE)="Défaite","OK","ERR"),IF(Z16="Défaite",IF(VLOOKUP(W16,$A$8:$L$60,12,FALSE)="Victoire","OK","ERR"),IF(Z16="Nul",IF(VLOOKUP(W16,$A$8:$L$60,12,FALSE)="Nul","OK","ERR")))),"")</f>
        <v/>
      </c>
      <c r="AB16" s="41"/>
      <c r="AC16" s="92">
        <f>IF(Z16="Victoire",100-ROUNDDOWN(20*AB16/$H16,0),
IF(Z16="Défaite",10+ROUNDDOWN(20*VLOOKUP(W16,$A$8:$AO$48,28,FALSE)/VLOOKUP(W16,$A$8:$H$48,8,FALSE),0),
IF(AND(Z16="Nul",$AB16&lt;&gt;$H16),40+(2*ROUNDDOWN(10*VLOOKUP(W16,$A$8:$AO$48,28,FALSE)/VLOOKUP(W16,$A$8:$H$48,8,FALSE),0)-ROUNDDOWN(10*AB16/$H16,0)),IF(AND(Z16="Nul",$AB16=$H16),58,0))))</f>
        <v>0</v>
      </c>
      <c r="AD16" s="99"/>
      <c r="AE16" s="50" t="str">
        <f>IF(AD16&lt;&gt;"",VLOOKUP(AD16,$A$8:$C$48,2,FALSE),"")</f>
        <v/>
      </c>
      <c r="AF16" s="14" t="str">
        <f>IF(AD16&lt;&gt;"",IF(AD16=$A16,"ERR",IF(OR(AD16=$P16,AD16=$W16,AD16=$I16,AD16=$AK16, AD16=$AR16,AD16=$AY16,AD16=$BF16),"DUP",IF(ISNA(VLOOKUP(AD16,$A$8:$A$60,1,FALSE)),"ERR",IF(COUNTIF($I$8:$I$60,AD16)&gt;1,"ERR",IF($D16=VLOOKUP(AD16,$A$8:$D$60,4,FALSE),"CLUB","OK"))))),"")</f>
        <v/>
      </c>
      <c r="AG16" s="43"/>
      <c r="AH16" s="73" t="str">
        <f>IF(AG16&lt;&gt;"",IF(AG16="Victoire",IF(VLOOKUP(AD16,$A$8:$L$60,12,FALSE)="Défaite","OK","ERR"),IF(AG16="Défaite",IF(VLOOKUP(AD16,$A$8:$L$60,12,FALSE)="Victoire","OK","ERR"),IF(AG16="Nul",IF(VLOOKUP(AD16,$A$8:$L$60,12,FALSE)="Nul","OK","ERR")))),"")</f>
        <v/>
      </c>
      <c r="AI16" s="41"/>
      <c r="AJ16" s="56">
        <f>IF(AG16="Victoire",100-ROUNDDOWN(20*AI16/$H16,0),
IF(AG16="Défaite",10+ROUNDDOWN(20*VLOOKUP(AD16,$A$8:$AO$48,35,FALSE)/VLOOKUP(AD16,$A$8:$H$48,8,FALSE),0),
IF(AND(AG16="Nul",$AI16&lt;&gt;$H16),40+(2*ROUNDDOWN(10*VLOOKUP(AD16,$A$8:$AO$48,35,FALSE)/VLOOKUP(AD16,$A$8:$H$48,8,FALSE),0)-ROUNDDOWN(10*AI16/$H16,0)),IF(AND(AG16="Nul",$AI16=$H16),58,0))))</f>
        <v>0</v>
      </c>
      <c r="AK16" s="98"/>
      <c r="AL16" s="50" t="str">
        <f>IF(AK16&lt;&gt;"",VLOOKUP(AK16,$A$8:$C$48,2,FALSE),"")</f>
        <v/>
      </c>
      <c r="AM16" s="14" t="str">
        <f>IF(AK16&lt;&gt;"",IF(AK16=$A16,"ERR",IF(OR(AK16=$P16,AK16=$W16,AK16=$AD16,AK16=$I16, AK16=$AR16,AK16=$AY16,AK16=$BF16),"DUP",IF(ISNA(VLOOKUP(AK16,$A$8:$A$48,1,FALSE)),"ERR",IF(COUNTIF($I$8:$I$48,AK16)&gt;1,"ERR",IF($D16=VLOOKUP(AK16,$A$8:$D$48,4,FALSE),"CLUB","OK"))))),"")</f>
        <v/>
      </c>
      <c r="AN16" s="43"/>
      <c r="AO16" s="14" t="str">
        <f>IF(AN16&lt;&gt;"",IF(AN16="Victoire",IF(VLOOKUP(AK16,$A$8:$BL$60,40,FALSE)="Défaite","OK","ERR"),IF(AN16="Défaite",IF(VLOOKUP(AK16,$A$8:$BL$60,40,FALSE)="Victoire","OK","ERR"),IF(AN16="Nul",IF(VLOOKUP(AK16,$A$8:$BL$60,40,FALSE)="Nul","OK","ERR")))),"")</f>
        <v/>
      </c>
      <c r="AP16" s="41"/>
      <c r="AQ16" s="56">
        <f>IF(AN16="Victoire",100-ROUNDDOWN(20*AP16/$H16,0),
IF(AN16="Défaite",10+ROUNDDOWN(20*VLOOKUP(AK16,$A$8:$BU$48,42,FALSE)/VLOOKUP(AK16,$A$8:$H$48,8,FALSE),0),
IF(AND(AN16="Nul",$AP16&lt;&gt;$H16),40+(2*ROUNDDOWN(10*VLOOKUP(AK16,$A$8:$BU$48,42,FALSE)/VLOOKUP(AK16,$A$8:$H$48,8,FALSE),0)-ROUNDDOWN(10*AP16/$H16,0)),IF(AND(AN16="Nul",$AP16=$H16),58,0))))</f>
        <v>0</v>
      </c>
      <c r="AR16" s="98"/>
      <c r="AS16" s="50" t="str">
        <f>IF(AR16&lt;&gt;"",VLOOKUP(AR16,$A$8:$C$48,2,FALSE),"")</f>
        <v/>
      </c>
      <c r="AT16" s="43" t="str">
        <f>IF(AR16&lt;&gt;"",IF(AR16=$A16,"ERR",IF(OR(AR16=$P16,AR16=$W16,AR16=$AD16,AR16=$AK16,AR16=$AY16,AR16=$BF16),"DUP",IF(ISNA(VLOOKUP(AR16,$A$8:$A$48,1,FALSE)),"ERR",IF(COUNTIF($I$8:$I$48,AR16)&gt;1,"ERR",IF($D16=VLOOKUP(AR16,$A$8:$D$48,4,FALSE),"CLUB","OK"))))),"")</f>
        <v/>
      </c>
      <c r="AU16" s="43"/>
      <c r="AV16" s="14" t="str">
        <f>IF(AU16&lt;&gt;"",IF(AU16="Victoire",IF(VLOOKUP(AR16,$A$8:$BL$60,47,FALSE)="Défaite","OK","ERR"),IF(AU16="Défaite",IF(VLOOKUP(AR16,$A$8:$BL$60,47,FALSE)="Victoire","OK","ERR"),IF(AU16="Nul",IF(VLOOKUP(AR16,$A$8:$BL$60,47,FALSE)="Nul","OK","ERR")))),"")</f>
        <v/>
      </c>
      <c r="AW16" s="41"/>
      <c r="AX16" s="56">
        <f>IF(AU16="Victoire",100-ROUNDDOWN(20*AW16/$H16,0),
IF(AU16="Défaite",10+ROUNDDOWN(20*VLOOKUP(AR16,$A$8:$BU$48,42,FALSE)/VLOOKUP(AR16,$A$8:$H$48,8,FALSE),0),
IF(AND(AU16="Nul",$AP16&lt;&gt;$H16),40+(2*ROUNDDOWN(10*VLOOKUP(AR16,$A$8:$BU$48,42,FALSE)/VLOOKUP(AR16,$A$8:$H$48,8,FALSE),0)-ROUNDDOWN(10*AW16/$H16,0)),IF(AND(AU16="Nul",$AP16=$H16),58,0))))</f>
        <v>0</v>
      </c>
      <c r="AY16" s="98"/>
      <c r="AZ16" s="50" t="str">
        <f>IF(AY16&lt;&gt;"",VLOOKUP(AY16,$A$8:$C$48,2,FALSE),"")</f>
        <v/>
      </c>
      <c r="BA16" s="43" t="str">
        <f>IF(AY16&lt;&gt;"",IF(AY16=$A16,"ERR",IF(OR(AY16=$P16,AY16=$W16,AY16=$AD16,AY16=$AK16,AY16=$AR16,AY16=$BG16,AY16=$BF16),"DUP",IF(ISNA(VLOOKUP(AY16,$A$8:$A$48,1,FALSE)),"ERR",IF(COUNTIF($I$8:$I$48,AY16)&gt;1,"ERR",IF($D16=VLOOKUP(AY16,$A$8:$D$48,4,FALSE),"CLUB","OK"))))),"")</f>
        <v/>
      </c>
      <c r="BB16" s="43"/>
      <c r="BC16" s="14" t="str">
        <f>IF(BB16&lt;&gt;"",IF(BB16="Victoire",IF(VLOOKUP(AY16,$A$8:$BL$60,54,FALSE)="Défaite","OK","ERR"),IF(BB16="Défaite",IF(VLOOKUP(AY16,$A$8:$BL$60,54,FALSE)="Victoire","OK","ERR"),IF(BB16="Nul",IF(VLOOKUP(AY16,$A$8:$BL$54,54,FALSE)="Nul","OK","ERR")))),"")</f>
        <v/>
      </c>
      <c r="BD16" s="41"/>
      <c r="BE16" s="56">
        <f>IF(BB16="Victoire",100-ROUNDDOWN(20*BD16/$H16,0),
IF(BB16="Défaite",10+ROUNDDOWN(20*VLOOKUP(AY16,$A$8:$BU$48,42,FALSE)/VLOOKUP(AY16,$A$8:$H$48,8,FALSE),0),
IF(AND(BB16="Nul",$AP16&lt;&gt;$H16),40+(2*ROUNDDOWN(10*VLOOKUP(AY16,$A$8:$BU$48,42,FALSE)/VLOOKUP(AY16,$A$8:$H$48,8,FALSE),0)-ROUNDDOWN(10*BD16/$H16,0)),IF(AND(BB16="Nul",$AP16=$H16),58,0))))</f>
        <v>0</v>
      </c>
      <c r="BF16" s="98"/>
      <c r="BG16" s="50" t="str">
        <f>IF(BF16&lt;&gt;"",VLOOKUP(BF16,$A$8:$C$48,2,FALSE),"")</f>
        <v/>
      </c>
      <c r="BH16" s="43" t="str">
        <f>IF(BF16&lt;&gt;"",IF(BF16=$A16,"ERR",IF(OR(BF16=$P16,BF16=$W16,BF16=$AD16,BF16=$AK16,BF16=$AR16,BF16=$AY16,BF16=$BG16),"DUP",IF(ISNA(VLOOKUP(BF16,$A$8:$A$48,1,FALSE)),"ERR",IF(COUNTIF($I$8:$I$48,BF16)&gt;1,"ERR",IF($D16=VLOOKUP(BF16,$A$8:$D$48,4,FALSE),"CLUB","OK"))))),"")</f>
        <v/>
      </c>
      <c r="BI16" s="43"/>
      <c r="BJ16" s="14" t="str">
        <f>IF(BI16&lt;&gt;"",IF(BI16="Victoire",IF(VLOOKUP(BF16,$A$8:$BL$60,61,FALSE)="Défaite","OK","ERR"),IF(BI16="Défaite",IF(VLOOKUP(BF16,$A$8:$BL$60,61,FALSE)="Victoire","OK","ERR"),IF(BI16="Nul",IF(VLOOKUP(BF16,$A$8:$BL$60,61,FALSE)="Nul","OK","ERR")))),"")</f>
        <v/>
      </c>
      <c r="BK16" s="41"/>
      <c r="BL16" s="56">
        <f>IF(BI16="Victoire",100-ROUNDDOWN(20*BK16/$H16,0),
IF(BI16="Défaite",10+ROUNDDOWN(20*VLOOKUP(BF16,$A$8:$BU$48,42,FALSE)/VLOOKUP(BF16,$A$8:$H$48,8,FALSE),0),
IF(AND(BI16="Nul",$AP16&lt;&gt;$H16),40+(2*ROUNDDOWN(10*VLOOKUP(BF16,$A$8:$BU$48,42,FALSE)/VLOOKUP(BF16,$A$8:$H$48,8,FALSE),0)-ROUNDDOWN(10*BK16/$H16,0)),IF(AND(BI16="Nul",$AP16=$H16),58,0))))</f>
        <v>0</v>
      </c>
      <c r="BM16" s="89">
        <f>E14+E15+E16</f>
        <v>0</v>
      </c>
      <c r="BN16" s="60">
        <f>IF($I16&lt;&gt;"",VLOOKUP($I16,$A$8:$H$60,5,FALSE),0)+IF($P16&lt;&gt;"",VLOOKUP($P16,$A$8:$H$60,5,FALSE),0)+IF($W16&lt;&gt;"",VLOOKUP($W16,$A$8:$H$60,5,FALSE),0)+IF($AD16&lt;&gt;"",VLOOKUP($AD16,$A$8:$H$60,5,FALSE),0)+IF($AK16&lt;&gt;"",VLOOKUP($AK16,$A$8:$H$60,5,FALSE),0)+IF($AY16&lt;&gt;"",VLOOKUP($AY16,$A$8:$H$60,5,FALSE),0)+IF($BF16&lt;&gt;"",VLOOKUP($BF16,$A$8:$H$60,5,FALSE),0)+IF($AR16&lt;&gt;"",VLOOKUP($AR16,$A$8:$H$60,5,FALSE),0)</f>
        <v>0</v>
      </c>
      <c r="BO16" s="62"/>
      <c r="BP16" s="62"/>
    </row>
    <row r="17" spans="1:68" s="5" customFormat="1" ht="16.5">
      <c r="A17" s="96">
        <v>1</v>
      </c>
      <c r="B17" s="97" t="s">
        <v>423</v>
      </c>
      <c r="C17" s="97" t="s">
        <v>224</v>
      </c>
      <c r="D17" s="97" t="s">
        <v>219</v>
      </c>
      <c r="E17" s="91">
        <f>O17+V17+AC17+AJ17+AQ17+BP17+AX17+BE17+BL17</f>
        <v>0</v>
      </c>
      <c r="F17" s="41"/>
      <c r="G17" s="56" t="str">
        <f>IF($F17&lt;&gt;"",VLOOKUP(F17,Armees!$A$1:$B$283,2,FALSE),"")</f>
        <v/>
      </c>
      <c r="H17" s="42"/>
      <c r="I17" s="98"/>
      <c r="J17" s="50" t="str">
        <f>IF(I17&lt;&gt;"",VLOOKUP(I17,$A$8:$C$48,2,FALSE),"")</f>
        <v/>
      </c>
      <c r="K17" s="43" t="str">
        <f>IF(I17&lt;&gt;"",IF(I17=$A17,"ERR",IF(OR(I17=$P17,I17=$W17,I17=$AD17,I17=$AK17,I17=$AR17,I17=$AY17,I17=$BF17),"DUP",IF(ISNA(VLOOKUP(I17,$A$8:$A$60,1,FALSE)),"ERR",IF(COUNTIF($I$8:$I$60,I17)&gt;1,"ERR",IF($D17=VLOOKUP(I17,$A$8:$D$60,4,FALSE),"CLUB","OK"))))),"")</f>
        <v/>
      </c>
      <c r="L17" s="43"/>
      <c r="M17" s="73" t="str">
        <f>IF(L17&lt;&gt;"",IF(L17="Victoire",IF(VLOOKUP(I17,$A$8:$L$60,12,FALSE)="Défaite","OK","ERR"),IF(L17="Défaite",IF(VLOOKUP(I17,$A$8:$L$60,12,FALSE)="Victoire","OK","ERR"),IF(L17="Nul",IF(VLOOKUP(I17,$A$8:$L$60,12,FALSE)="Nul","OK","ERR")))),"")</f>
        <v/>
      </c>
      <c r="N17" s="41"/>
      <c r="O17" s="56">
        <f>IF(L17="Victoire",100-ROUNDDOWN(20*N17/$H17,0),
IF(L17="Défaite",10+ROUNDDOWN(20*VLOOKUP(I17,$A$8:$N$48,14,FALSE)/VLOOKUP(I17,$A$8:$H$48,8,FALSE),0),
IF(AND(L17="Nul",$N17&lt;&gt;$H17),40+(2*ROUNDDOWN(10*VLOOKUP(I17,$A$8:$N$48,14,FALSE)/VLOOKUP(I17,$A$8:$H$48,8,FALSE),0)-ROUNDDOWN(10*N17/$H17,0)),IF(AND(L17="Nul",$N17=$H17),58,0))))</f>
        <v>0</v>
      </c>
      <c r="P17" s="98"/>
      <c r="Q17" s="50" t="str">
        <f>IF(P17&lt;&gt;"",VLOOKUP(P17,$A$8:$C$48,2,FALSE),"")</f>
        <v/>
      </c>
      <c r="R17" s="14" t="str">
        <f>IF(P17&lt;&gt;"",IF(P17=$A17,"ERR",IF(OR(P17=$I17,P17=$W17,P17=$AD17,P17=$AK17,P17=$AR17,P17=$AY17,P17=$BF17),"DUP",IF(ISNA(VLOOKUP(P17,$A$8:$A$60,1,FALSE)),"ERR",IF(COUNTIF($I$8:$I$60,P17)&gt;1,"ERR",IF($D17=VLOOKUP(P17,$A$8:$D$60,4,FALSE),"CLUB","OK"))))),"")</f>
        <v/>
      </c>
      <c r="S17" s="43"/>
      <c r="T17" s="73" t="str">
        <f>IF(S17&lt;&gt;"",IF(S17="Victoire",IF(VLOOKUP(P17,$A$8:$L$60,12,FALSE)="Défaite","OK","ERR"),IF(S17="Défaite",IF(VLOOKUP(P17,$A$8:$L$60,12,FALSE)="Victoire","OK","ERR"),IF(S17="Nul",IF(VLOOKUP(P17,$A$8:$L$60,12,FALSE)="Nul","OK","ERR")))),"")</f>
        <v/>
      </c>
      <c r="U17" s="41"/>
      <c r="V17" s="56">
        <f>IF(S17="Victoire",100-ROUNDDOWN(20*U17/$H17,0),
IF(S17="Défaite",10+ROUNDDOWN(20*VLOOKUP(P17,$A$8:$AO$48,21,FALSE)/VLOOKUP(P17,$A$8:$H$48,8,FALSE),0),
IF(AND(S17="Nul",$U17&lt;&gt;$H17),40+(2*ROUNDDOWN(10*VLOOKUP(P17,$A$8:$AO$48,21,FALSE)/VLOOKUP(P17,$A$8:$H$48,8,FALSE),0)-ROUNDDOWN(10*U17/$H17,0)),IF(AND(S17="Nul",$U17=$H17),58,0))))</f>
        <v>0</v>
      </c>
      <c r="W17" s="98"/>
      <c r="X17" s="50" t="str">
        <f>IF(W17&lt;&gt;"",VLOOKUP(W17,$A$8:$C$48,2,FALSE),"")</f>
        <v/>
      </c>
      <c r="Y17" s="14" t="str">
        <f>IF(W17&lt;&gt;"",IF(W17=$A17,"ERR",IF(OR(W17=$P17,W17=$I17,W17=$AD17,W17=$AK17,W17=$AR17,W17=$AY17,W17=$BF17),"DUP",IF(ISNA(VLOOKUP(W17,$A$8:$A$60,1,FALSE)),"ERR",IF(COUNTIF($I$8:$I$60,W17)&gt;1,"ERR",IF($D17=VLOOKUP(W17,$A$8:$D$60,4,FALSE),"CLUB","OK"))))),"")</f>
        <v/>
      </c>
      <c r="Z17" s="43"/>
      <c r="AA17" s="73" t="str">
        <f>IF(Z17&lt;&gt;"",IF(Z17="Victoire",IF(VLOOKUP(W17,$A$8:$L$60,12,FALSE)="Défaite","OK","ERR"),IF(Z17="Défaite",IF(VLOOKUP(W17,$A$8:$L$60,12,FALSE)="Victoire","OK","ERR"),IF(Z17="Nul",IF(VLOOKUP(W17,$A$8:$L$60,12,FALSE)="Nul","OK","ERR")))),"")</f>
        <v/>
      </c>
      <c r="AB17" s="41"/>
      <c r="AC17" s="92">
        <f>IF(Z17="Victoire",100-ROUNDDOWN(20*AB17/$H17,0),
IF(Z17="Défaite",10+ROUNDDOWN(20*VLOOKUP(W17,$A$8:$AO$48,28,FALSE)/VLOOKUP(W17,$A$8:$H$48,8,FALSE),0),
IF(AND(Z17="Nul",$AB17&lt;&gt;$H17),40+(2*ROUNDDOWN(10*VLOOKUP(W17,$A$8:$AO$48,28,FALSE)/VLOOKUP(W17,$A$8:$H$48,8,FALSE),0)-ROUNDDOWN(10*AB17/$H17,0)),IF(AND(Z17="Nul",$AB17=$H17),58,0))))</f>
        <v>0</v>
      </c>
      <c r="AD17" s="99"/>
      <c r="AE17" s="50" t="str">
        <f>IF(AD17&lt;&gt;"",VLOOKUP(AD17,$A$8:$C$48,2,FALSE),"")</f>
        <v/>
      </c>
      <c r="AF17" s="14" t="str">
        <f>IF(AD17&lt;&gt;"",IF(AD17=$A17,"ERR",IF(OR(AD17=$P17,AD17=$W17,AD17=$I17,AD17=$AK17, AD17=$AR17,AD17=$AY17,AD17=$BF17),"DUP",IF(ISNA(VLOOKUP(AD17,$A$8:$A$60,1,FALSE)),"ERR",IF(COUNTIF($I$8:$I$60,AD17)&gt;1,"ERR",IF($D17=VLOOKUP(AD17,$A$8:$D$60,4,FALSE),"CLUB","OK"))))),"")</f>
        <v/>
      </c>
      <c r="AG17" s="43"/>
      <c r="AH17" s="73" t="str">
        <f>IF(AG17&lt;&gt;"",IF(AG17="Victoire",IF(VLOOKUP(AD17,$A$8:$L$60,12,FALSE)="Défaite","OK","ERR"),IF(AG17="Défaite",IF(VLOOKUP(AD17,$A$8:$L$60,12,FALSE)="Victoire","OK","ERR"),IF(AG17="Nul",IF(VLOOKUP(AD17,$A$8:$L$60,12,FALSE)="Nul","OK","ERR")))),"")</f>
        <v/>
      </c>
      <c r="AI17" s="41"/>
      <c r="AJ17" s="56">
        <f>IF(AG17="Victoire",100-ROUNDDOWN(20*AI17/$H17,0),
IF(AG17="Défaite",10+ROUNDDOWN(20*VLOOKUP(AD17,$A$8:$AO$48,35,FALSE)/VLOOKUP(AD17,$A$8:$H$48,8,FALSE),0),
IF(AND(AG17="Nul",$AI17&lt;&gt;$H17),40+(2*ROUNDDOWN(10*VLOOKUP(AD17,$A$8:$AO$48,35,FALSE)/VLOOKUP(AD17,$A$8:$H$48,8,FALSE),0)-ROUNDDOWN(10*AI17/$H17,0)),IF(AND(AG17="Nul",$AI17=$H17),58,0))))</f>
        <v>0</v>
      </c>
      <c r="AK17" s="98"/>
      <c r="AL17" s="50" t="str">
        <f>IF(AK17&lt;&gt;"",VLOOKUP(AK17,$A$8:$C$48,2,FALSE),"")</f>
        <v/>
      </c>
      <c r="AM17" s="14" t="str">
        <f>IF(AK17&lt;&gt;"",IF(AK17=$A17,"ERR",IF(OR(AK17=$P17,AK17=$W17,AK17=$AD17,AK17=$I17, AK17=$AR17,AK17=$AY17,AK17=$BF17),"DUP",IF(ISNA(VLOOKUP(AK17,$A$8:$A$48,1,FALSE)),"ERR",IF(COUNTIF($I$8:$I$48,AK17)&gt;1,"ERR",IF($D17=VLOOKUP(AK17,$A$8:$D$48,4,FALSE),"CLUB","OK"))))),"")</f>
        <v/>
      </c>
      <c r="AN17" s="43"/>
      <c r="AO17" s="14" t="str">
        <f>IF(AN17&lt;&gt;"",IF(AN17="Victoire",IF(VLOOKUP(AK17,$A$8:$BL$60,40,FALSE)="Défaite","OK","ERR"),IF(AN17="Défaite",IF(VLOOKUP(AK17,$A$8:$BL$60,40,FALSE)="Victoire","OK","ERR"),IF(AN17="Nul",IF(VLOOKUP(AK17,$A$8:$BL$60,40,FALSE)="Nul","OK","ERR")))),"")</f>
        <v/>
      </c>
      <c r="AP17" s="41"/>
      <c r="AQ17" s="56">
        <f>IF(AN17="Victoire",100-ROUNDDOWN(20*AP17/$H17,0),
IF(AN17="Défaite",10+ROUNDDOWN(20*VLOOKUP(AK17,$A$8:$BU$48,42,FALSE)/VLOOKUP(AK17,$A$8:$H$48,8,FALSE),0),
IF(AND(AN17="Nul",$AP17&lt;&gt;$H17),40+(2*ROUNDDOWN(10*VLOOKUP(AK17,$A$8:$BU$48,42,FALSE)/VLOOKUP(AK17,$A$8:$H$48,8,FALSE),0)-ROUNDDOWN(10*AP17/$H17,0)),IF(AND(AN17="Nul",$AP17=$H17),58,0))))</f>
        <v>0</v>
      </c>
      <c r="AR17" s="98"/>
      <c r="AS17" s="50" t="str">
        <f>IF(AR17&lt;&gt;"",VLOOKUP(AR17,$A$8:$C$48,2,FALSE),"")</f>
        <v/>
      </c>
      <c r="AT17" s="43" t="str">
        <f>IF(AR17&lt;&gt;"",IF(AR17=$A17,"ERR",IF(OR(AR17=$P17,AR17=$W17,AR17=$AD17,AR17=$AK17,AR17=$AY17,AR17=$BF17),"DUP",IF(ISNA(VLOOKUP(AR17,$A$8:$A$48,1,FALSE)),"ERR",IF(COUNTIF($I$8:$I$48,AR17)&gt;1,"ERR",IF($D17=VLOOKUP(AR17,$A$8:$D$48,4,FALSE),"CLUB","OK"))))),"")</f>
        <v/>
      </c>
      <c r="AU17" s="43"/>
      <c r="AV17" s="14" t="str">
        <f>IF(AU17&lt;&gt;"",IF(AU17="Victoire",IF(VLOOKUP(AR17,$A$8:$BL$60,47,FALSE)="Défaite","OK","ERR"),IF(AU17="Défaite",IF(VLOOKUP(AR17,$A$8:$BL$60,47,FALSE)="Victoire","OK","ERR"),IF(AU17="Nul",IF(VLOOKUP(AR17,$A$8:$BL$60,47,FALSE)="Nul","OK","ERR")))),"")</f>
        <v/>
      </c>
      <c r="AW17" s="41"/>
      <c r="AX17" s="56">
        <f>IF(AU17="Victoire",100-ROUNDDOWN(20*AW17/$H17,0),
IF(AU17="Défaite",10+ROUNDDOWN(20*VLOOKUP(AR17,$A$8:$BU$48,42,FALSE)/VLOOKUP(AR17,$A$8:$H$48,8,FALSE),0),
IF(AND(AU17="Nul",$AP17&lt;&gt;$H17),40+(2*ROUNDDOWN(10*VLOOKUP(AR17,$A$8:$BU$48,42,FALSE)/VLOOKUP(AR17,$A$8:$H$48,8,FALSE),0)-ROUNDDOWN(10*AW17/$H17,0)),IF(AND(AU17="Nul",$AP17=$H17),58,0))))</f>
        <v>0</v>
      </c>
      <c r="AY17" s="98"/>
      <c r="AZ17" s="50" t="str">
        <f>IF(AY17&lt;&gt;"",VLOOKUP(AY17,$A$8:$C$48,2,FALSE),"")</f>
        <v/>
      </c>
      <c r="BA17" s="43" t="str">
        <f>IF(AY17&lt;&gt;"",IF(AY17=$A17,"ERR",IF(OR(AY17=$P17,AY17=$W17,AY17=$AD17,AY17=$AK17,AY17=$AR17,AY17=$BG17,AY17=$BF17),"DUP",IF(ISNA(VLOOKUP(AY17,$A$8:$A$48,1,FALSE)),"ERR",IF(COUNTIF($I$8:$I$48,AY17)&gt;1,"ERR",IF($D17=VLOOKUP(AY17,$A$8:$D$48,4,FALSE),"CLUB","OK"))))),"")</f>
        <v/>
      </c>
      <c r="BB17" s="43"/>
      <c r="BC17" s="14" t="str">
        <f>IF(BB17&lt;&gt;"",IF(BB17="Victoire",IF(VLOOKUP(AY17,$A$8:$BL$60,54,FALSE)="Défaite","OK","ERR"),IF(BB17="Défaite",IF(VLOOKUP(AY17,$A$8:$BL$60,54,FALSE)="Victoire","OK","ERR"),IF(BB17="Nul",IF(VLOOKUP(AY17,$A$8:$BL$54,54,FALSE)="Nul","OK","ERR")))),"")</f>
        <v/>
      </c>
      <c r="BD17" s="41"/>
      <c r="BE17" s="56">
        <f>IF(BB17="Victoire",100-ROUNDDOWN(20*BD17/$H17,0),
IF(BB17="Défaite",10+ROUNDDOWN(20*VLOOKUP(AY17,$A$8:$BU$48,42,FALSE)/VLOOKUP(AY17,$A$8:$H$48,8,FALSE),0),
IF(AND(BB17="Nul",$AP17&lt;&gt;$H17),40+(2*ROUNDDOWN(10*VLOOKUP(AY17,$A$8:$BU$48,42,FALSE)/VLOOKUP(AY17,$A$8:$H$48,8,FALSE),0)-ROUNDDOWN(10*BD17/$H17,0)),IF(AND(BB17="Nul",$AP17=$H17),58,0))))</f>
        <v>0</v>
      </c>
      <c r="BF17" s="98"/>
      <c r="BG17" s="50" t="str">
        <f>IF(BF17&lt;&gt;"",VLOOKUP(BF17,$A$8:$C$48,2,FALSE),"")</f>
        <v/>
      </c>
      <c r="BH17" s="43" t="str">
        <f>IF(BF17&lt;&gt;"",IF(BF17=$A17,"ERR",IF(OR(BF17=$P17,BF17=$W17,BF17=$AD17,BF17=$AK17,BF17=$AR17,BF17=$AY17,BF17=$BG17),"DUP",IF(ISNA(VLOOKUP(BF17,$A$8:$A$48,1,FALSE)),"ERR",IF(COUNTIF($I$8:$I$48,BF17)&gt;1,"ERR",IF($D17=VLOOKUP(BF17,$A$8:$D$48,4,FALSE),"CLUB","OK"))))),"")</f>
        <v/>
      </c>
      <c r="BI17" s="43"/>
      <c r="BJ17" s="14" t="str">
        <f>IF(BI17&lt;&gt;"",IF(BI17="Victoire",IF(VLOOKUP(BF17,$A$8:$BL$60,61,FALSE)="Défaite","OK","ERR"),IF(BI17="Défaite",IF(VLOOKUP(BF17,$A$8:$BL$60,61,FALSE)="Victoire","OK","ERR"),IF(BI17="Nul",IF(VLOOKUP(BF17,$A$8:$BL$60,61,FALSE)="Nul","OK","ERR")))),"")</f>
        <v/>
      </c>
      <c r="BK17" s="41"/>
      <c r="BL17" s="56">
        <f>IF(BI17="Victoire",100-ROUNDDOWN(20*BK17/$H17,0),
IF(BI17="Défaite",10+ROUNDDOWN(20*VLOOKUP(BF17,$A$8:$BU$48,42,FALSE)/VLOOKUP(BF17,$A$8:$H$48,8,FALSE),0),
IF(AND(BI17="Nul",$AP17&lt;&gt;$H17),40+(2*ROUNDDOWN(10*VLOOKUP(BF17,$A$8:$BU$48,42,FALSE)/VLOOKUP(BF17,$A$8:$H$48,8,FALSE),0)-ROUNDDOWN(10*BK17/$H17,0)),IF(AND(BI17="Nul",$AP17=$H17),58,0))))</f>
        <v>0</v>
      </c>
      <c r="BM17" s="89">
        <f>E17+E18+E19</f>
        <v>0</v>
      </c>
      <c r="BN17" s="60">
        <f>IF($I17&lt;&gt;"",VLOOKUP($I17,$A$8:$H$60,5,FALSE),0)+IF($P17&lt;&gt;"",VLOOKUP($P17,$A$8:$H$60,5,FALSE),0)+IF($W17&lt;&gt;"",VLOOKUP($W17,$A$8:$H$60,5,FALSE),0)+IF($AD17&lt;&gt;"",VLOOKUP($AD17,$A$8:$H$60,5,FALSE),0)+IF($AK17&lt;&gt;"",VLOOKUP($AK17,$A$8:$H$60,5,FALSE),0)+IF($AY17&lt;&gt;"",VLOOKUP($AY17,$A$8:$H$60,5,FALSE),0)+IF($BF17&lt;&gt;"",VLOOKUP($BF17,$A$8:$H$60,5,FALSE),0)+IF($AR17&lt;&gt;"",VLOOKUP($AR17,$A$8:$H$60,5,FALSE),0)</f>
        <v>0</v>
      </c>
      <c r="BO17" s="62"/>
      <c r="BP17" s="62"/>
    </row>
    <row r="18" spans="1:68" s="5" customFormat="1" ht="16.5">
      <c r="A18" s="96">
        <v>2</v>
      </c>
      <c r="B18" s="97" t="s">
        <v>424</v>
      </c>
      <c r="C18" s="97" t="s">
        <v>223</v>
      </c>
      <c r="D18" s="97" t="s">
        <v>219</v>
      </c>
      <c r="E18" s="91">
        <f>O18+V18+AC18+AJ18+AQ18+BP18+AX18+BE18+BL18</f>
        <v>0</v>
      </c>
      <c r="F18" s="41"/>
      <c r="G18" s="56" t="str">
        <f>IF($F18&lt;&gt;"",VLOOKUP(F18,Armees!$A$1:$B$283,2,FALSE),"")</f>
        <v/>
      </c>
      <c r="H18" s="42"/>
      <c r="I18" s="98"/>
      <c r="J18" s="50" t="str">
        <f>IF(I18&lt;&gt;"",VLOOKUP(I18,$A$8:$C$48,2,FALSE),"")</f>
        <v/>
      </c>
      <c r="K18" s="43" t="str">
        <f>IF(I18&lt;&gt;"",IF(I18=$A18,"ERR",IF(OR(I18=$P18,I18=$W18,I18=$AD18,I18=$AK18,I18=$AR18,I18=$AY18,I18=$BF18),"DUP",IF(ISNA(VLOOKUP(I18,$A$8:$A$60,1,FALSE)),"ERR",IF(COUNTIF($I$8:$I$60,I18)&gt;1,"ERR",IF($D18=VLOOKUP(I18,$A$8:$D$60,4,FALSE),"CLUB","OK"))))),"")</f>
        <v/>
      </c>
      <c r="L18" s="43"/>
      <c r="M18" s="73" t="str">
        <f>IF(L18&lt;&gt;"",IF(L18="Victoire",IF(VLOOKUP(I18,$A$8:$L$60,12,FALSE)="Défaite","OK","ERR"),IF(L18="Défaite",IF(VLOOKUP(I18,$A$8:$L$60,12,FALSE)="Victoire","OK","ERR"),IF(L18="Nul",IF(VLOOKUP(I18,$A$8:$L$60,12,FALSE)="Nul","OK","ERR")))),"")</f>
        <v/>
      </c>
      <c r="N18" s="41"/>
      <c r="O18" s="56">
        <f>IF(L18="Victoire",100-ROUNDDOWN(20*N18/$H18,0),
IF(L18="Défaite",10+ROUNDDOWN(20*VLOOKUP(I18,$A$8:$N$48,14,FALSE)/VLOOKUP(I18,$A$8:$H$48,8,FALSE),0),
IF(AND(L18="Nul",$N18&lt;&gt;$H18),40+(2*ROUNDDOWN(10*VLOOKUP(I18,$A$8:$N$48,14,FALSE)/VLOOKUP(I18,$A$8:$H$48,8,FALSE),0)-ROUNDDOWN(10*N18/$H18,0)),IF(AND(L18="Nul",$N18=$H18),58,0))))</f>
        <v>0</v>
      </c>
      <c r="P18" s="98"/>
      <c r="Q18" s="50" t="str">
        <f>IF(P18&lt;&gt;"",VLOOKUP(P18,$A$8:$C$48,2,FALSE),"")</f>
        <v/>
      </c>
      <c r="R18" s="14" t="str">
        <f>IF(P18&lt;&gt;"",IF(P18=$A18,"ERR",IF(OR(P18=$I18,P18=$W18,P18=$AD18,P18=$AK18,P18=$AR18,P18=$AY18,P18=$BF18),"DUP",IF(ISNA(VLOOKUP(P18,$A$8:$A$60,1,FALSE)),"ERR",IF(COUNTIF($I$8:$I$60,P18)&gt;1,"ERR",IF($D18=VLOOKUP(P18,$A$8:$D$60,4,FALSE),"CLUB","OK"))))),"")</f>
        <v/>
      </c>
      <c r="S18" s="43"/>
      <c r="T18" s="73" t="str">
        <f>IF(S18&lt;&gt;"",IF(S18="Victoire",IF(VLOOKUP(P18,$A$8:$L$60,12,FALSE)="Défaite","OK","ERR"),IF(S18="Défaite",IF(VLOOKUP(P18,$A$8:$L$60,12,FALSE)="Victoire","OK","ERR"),IF(S18="Nul",IF(VLOOKUP(P18,$A$8:$L$60,12,FALSE)="Nul","OK","ERR")))),"")</f>
        <v/>
      </c>
      <c r="U18" s="41"/>
      <c r="V18" s="56">
        <f>IF(S18="Victoire",100-ROUNDDOWN(20*U18/$H18,0),
IF(S18="Défaite",10+ROUNDDOWN(20*VLOOKUP(P18,$A$8:$AO$48,21,FALSE)/VLOOKUP(P18,$A$8:$H$48,8,FALSE),0),
IF(AND(S18="Nul",$U18&lt;&gt;$H18),40+(2*ROUNDDOWN(10*VLOOKUP(P18,$A$8:$AO$48,21,FALSE)/VLOOKUP(P18,$A$8:$H$48,8,FALSE),0)-ROUNDDOWN(10*U18/$H18,0)),IF(AND(S18="Nul",$U18=$H18),58,0))))</f>
        <v>0</v>
      </c>
      <c r="W18" s="98"/>
      <c r="X18" s="50" t="str">
        <f>IF(W18&lt;&gt;"",VLOOKUP(W18,$A$8:$C$48,2,FALSE),"")</f>
        <v/>
      </c>
      <c r="Y18" s="14" t="str">
        <f>IF(W18&lt;&gt;"",IF(W18=$A18,"ERR",IF(OR(W18=$P18,W18=$I18,W18=$AD18,W18=$AK18,W18=$AR18,W18=$AY18,W18=$BF18),"DUP",IF(ISNA(VLOOKUP(W18,$A$8:$A$60,1,FALSE)),"ERR",IF(COUNTIF($I$8:$I$60,W18)&gt;1,"ERR",IF($D18=VLOOKUP(W18,$A$8:$D$60,4,FALSE),"CLUB","OK"))))),"")</f>
        <v/>
      </c>
      <c r="Z18" s="43"/>
      <c r="AA18" s="73" t="str">
        <f>IF(Z18&lt;&gt;"",IF(Z18="Victoire",IF(VLOOKUP(W18,$A$8:$L$60,12,FALSE)="Défaite","OK","ERR"),IF(Z18="Défaite",IF(VLOOKUP(W18,$A$8:$L$60,12,FALSE)="Victoire","OK","ERR"),IF(Z18="Nul",IF(VLOOKUP(W18,$A$8:$L$60,12,FALSE)="Nul","OK","ERR")))),"")</f>
        <v/>
      </c>
      <c r="AB18" s="41"/>
      <c r="AC18" s="92">
        <f>IF(Z18="Victoire",100-ROUNDDOWN(20*AB18/$H18,0),
IF(Z18="Défaite",10+ROUNDDOWN(20*VLOOKUP(W18,$A$8:$AO$48,28,FALSE)/VLOOKUP(W18,$A$8:$H$48,8,FALSE),0),
IF(AND(Z18="Nul",$AB18&lt;&gt;$H18),40+(2*ROUNDDOWN(10*VLOOKUP(W18,$A$8:$AO$48,28,FALSE)/VLOOKUP(W18,$A$8:$H$48,8,FALSE),0)-ROUNDDOWN(10*AB18/$H18,0)),IF(AND(Z18="Nul",$AB18=$H18),58,0))))</f>
        <v>0</v>
      </c>
      <c r="AD18" s="99"/>
      <c r="AE18" s="50" t="str">
        <f>IF(AD18&lt;&gt;"",VLOOKUP(AD18,$A$8:$C$48,2,FALSE),"")</f>
        <v/>
      </c>
      <c r="AF18" s="14" t="str">
        <f>IF(AD18&lt;&gt;"",IF(AD18=$A18,"ERR",IF(OR(AD18=$P18,AD18=$W18,AD18=$I18,AD18=$AK18, AD18=$AR18,AD18=$AY18,AD18=$BF18),"DUP",IF(ISNA(VLOOKUP(AD18,$A$8:$A$60,1,FALSE)),"ERR",IF(COUNTIF($I$8:$I$60,AD18)&gt;1,"ERR",IF($D18=VLOOKUP(AD18,$A$8:$D$60,4,FALSE),"CLUB","OK"))))),"")</f>
        <v/>
      </c>
      <c r="AG18" s="43"/>
      <c r="AH18" s="73" t="str">
        <f>IF(AG18&lt;&gt;"",IF(AG18="Victoire",IF(VLOOKUP(AD18,$A$8:$L$60,12,FALSE)="Défaite","OK","ERR"),IF(AG18="Défaite",IF(VLOOKUP(AD18,$A$8:$L$60,12,FALSE)="Victoire","OK","ERR"),IF(AG18="Nul",IF(VLOOKUP(AD18,$A$8:$L$60,12,FALSE)="Nul","OK","ERR")))),"")</f>
        <v/>
      </c>
      <c r="AI18" s="41"/>
      <c r="AJ18" s="56">
        <f>IF(AG18="Victoire",100-ROUNDDOWN(20*AI18/$H18,0),
IF(AG18="Défaite",10+ROUNDDOWN(20*VLOOKUP(AD18,$A$8:$AO$48,35,FALSE)/VLOOKUP(AD18,$A$8:$H$48,8,FALSE),0),
IF(AND(AG18="Nul",$AI18&lt;&gt;$H18),40+(2*ROUNDDOWN(10*VLOOKUP(AD18,$A$8:$AO$48,35,FALSE)/VLOOKUP(AD18,$A$8:$H$48,8,FALSE),0)-ROUNDDOWN(10*AI18/$H18,0)),IF(AND(AG18="Nul",$AI18=$H18),58,0))))</f>
        <v>0</v>
      </c>
      <c r="AK18" s="98"/>
      <c r="AL18" s="50" t="str">
        <f>IF(AK18&lt;&gt;"",VLOOKUP(AK18,$A$8:$C$48,2,FALSE),"")</f>
        <v/>
      </c>
      <c r="AM18" s="14" t="str">
        <f>IF(AK18&lt;&gt;"",IF(AK18=$A18,"ERR",IF(OR(AK18=$P18,AK18=$W18,AK18=$AD18,AK18=$I18, AK18=$AR18,AK18=$AY18,AK18=$BF18),"DUP",IF(ISNA(VLOOKUP(AK18,$A$8:$A$48,1,FALSE)),"ERR",IF(COUNTIF($I$8:$I$48,AK18)&gt;1,"ERR",IF($D18=VLOOKUP(AK18,$A$8:$D$48,4,FALSE),"CLUB","OK"))))),"")</f>
        <v/>
      </c>
      <c r="AN18" s="43"/>
      <c r="AO18" s="14" t="str">
        <f>IF(AN18&lt;&gt;"",IF(AN18="Victoire",IF(VLOOKUP(AK18,$A$8:$BL$60,40,FALSE)="Défaite","OK","ERR"),IF(AN18="Défaite",IF(VLOOKUP(AK18,$A$8:$BL$60,40,FALSE)="Victoire","OK","ERR"),IF(AN18="Nul",IF(VLOOKUP(AK18,$A$8:$BL$60,40,FALSE)="Nul","OK","ERR")))),"")</f>
        <v/>
      </c>
      <c r="AP18" s="41"/>
      <c r="AQ18" s="56">
        <f>IF(AN18="Victoire",100-ROUNDDOWN(20*AP18/$H18,0),
IF(AN18="Défaite",10+ROUNDDOWN(20*VLOOKUP(AK18,$A$8:$BU$48,42,FALSE)/VLOOKUP(AK18,$A$8:$H$48,8,FALSE),0),
IF(AND(AN18="Nul",$AP18&lt;&gt;$H18),40+(2*ROUNDDOWN(10*VLOOKUP(AK18,$A$8:$BU$48,42,FALSE)/VLOOKUP(AK18,$A$8:$H$48,8,FALSE),0)-ROUNDDOWN(10*AP18/$H18,0)),IF(AND(AN18="Nul",$AP18=$H18),58,0))))</f>
        <v>0</v>
      </c>
      <c r="AR18" s="98"/>
      <c r="AS18" s="50" t="str">
        <f>IF(AR18&lt;&gt;"",VLOOKUP(AR18,$A$8:$C$48,2,FALSE),"")</f>
        <v/>
      </c>
      <c r="AT18" s="43" t="str">
        <f>IF(AR18&lt;&gt;"",IF(AR18=$A18,"ERR",IF(OR(AR18=$P18,AR18=$W18,AR18=$AD18,AR18=$AK18,AR18=$AY18,AR18=$BF18),"DUP",IF(ISNA(VLOOKUP(AR18,$A$8:$A$48,1,FALSE)),"ERR",IF(COUNTIF($I$8:$I$48,AR18)&gt;1,"ERR",IF($D18=VLOOKUP(AR18,$A$8:$D$48,4,FALSE),"CLUB","OK"))))),"")</f>
        <v/>
      </c>
      <c r="AU18" s="43"/>
      <c r="AV18" s="14" t="str">
        <f>IF(AU18&lt;&gt;"",IF(AU18="Victoire",IF(VLOOKUP(AR18,$A$8:$BL$60,47,FALSE)="Défaite","OK","ERR"),IF(AU18="Défaite",IF(VLOOKUP(AR18,$A$8:$BL$60,47,FALSE)="Victoire","OK","ERR"),IF(AU18="Nul",IF(VLOOKUP(AR18,$A$8:$BL$60,47,FALSE)="Nul","OK","ERR")))),"")</f>
        <v/>
      </c>
      <c r="AW18" s="41"/>
      <c r="AX18" s="56">
        <f>IF(AU18="Victoire",100-ROUNDDOWN(20*AW18/$H18,0),
IF(AU18="Défaite",10+ROUNDDOWN(20*VLOOKUP(AR18,$A$8:$BU$48,42,FALSE)/VLOOKUP(AR18,$A$8:$H$48,8,FALSE),0),
IF(AND(AU18="Nul",$AP18&lt;&gt;$H18),40+(2*ROUNDDOWN(10*VLOOKUP(AR18,$A$8:$BU$48,42,FALSE)/VLOOKUP(AR18,$A$8:$H$48,8,FALSE),0)-ROUNDDOWN(10*AW18/$H18,0)),IF(AND(AU18="Nul",$AP18=$H18),58,0))))</f>
        <v>0</v>
      </c>
      <c r="AY18" s="98"/>
      <c r="AZ18" s="50" t="str">
        <f>IF(AY18&lt;&gt;"",VLOOKUP(AY18,$A$8:$C$48,2,FALSE),"")</f>
        <v/>
      </c>
      <c r="BA18" s="43" t="str">
        <f>IF(AY18&lt;&gt;"",IF(AY18=$A18,"ERR",IF(OR(AY18=$P18,AY18=$W18,AY18=$AD18,AY18=$AK18,AY18=$AR18,AY18=$BG18,AY18=$BF18),"DUP",IF(ISNA(VLOOKUP(AY18,$A$8:$A$48,1,FALSE)),"ERR",IF(COUNTIF($I$8:$I$48,AY18)&gt;1,"ERR",IF($D18=VLOOKUP(AY18,$A$8:$D$48,4,FALSE),"CLUB","OK"))))),"")</f>
        <v/>
      </c>
      <c r="BB18" s="43"/>
      <c r="BC18" s="14" t="str">
        <f>IF(BB18&lt;&gt;"",IF(BB18="Victoire",IF(VLOOKUP(AY18,$A$8:$BL$60,54,FALSE)="Défaite","OK","ERR"),IF(BB18="Défaite",IF(VLOOKUP(AY18,$A$8:$BL$60,54,FALSE)="Victoire","OK","ERR"),IF(BB18="Nul",IF(VLOOKUP(AY18,$A$8:$BL$54,54,FALSE)="Nul","OK","ERR")))),"")</f>
        <v/>
      </c>
      <c r="BD18" s="41"/>
      <c r="BE18" s="56">
        <f>IF(BB18="Victoire",100-ROUNDDOWN(20*BD18/$H18,0),
IF(BB18="Défaite",10+ROUNDDOWN(20*VLOOKUP(AY18,$A$8:$BU$48,42,FALSE)/VLOOKUP(AY18,$A$8:$H$48,8,FALSE),0),
IF(AND(BB18="Nul",$AP18&lt;&gt;$H18),40+(2*ROUNDDOWN(10*VLOOKUP(AY18,$A$8:$BU$48,42,FALSE)/VLOOKUP(AY18,$A$8:$H$48,8,FALSE),0)-ROUNDDOWN(10*BD18/$H18,0)),IF(AND(BB18="Nul",$AP18=$H18),58,0))))</f>
        <v>0</v>
      </c>
      <c r="BF18" s="98"/>
      <c r="BG18" s="50" t="str">
        <f>IF(BF18&lt;&gt;"",VLOOKUP(BF18,$A$8:$C$48,2,FALSE),"")</f>
        <v/>
      </c>
      <c r="BH18" s="43" t="str">
        <f>IF(BF18&lt;&gt;"",IF(BF18=$A18,"ERR",IF(OR(BF18=$P18,BF18=$W18,BF18=$AD18,BF18=$AK18,BF18=$AR18,BF18=$AY18),"DUP",IF(ISNA(VLOOKUP(BF18,$A$8:$A$48,1,FALSE)),"ERR",IF(COUNTIF($I$8:$I$48,BF18)&gt;1,"ERR",IF($D18=VLOOKUP(BF18,$A$8:$D$48,4,FALSE),"CLUB","OK"))))),"")</f>
        <v/>
      </c>
      <c r="BI18" s="43"/>
      <c r="BJ18" s="14" t="str">
        <f>IF(BI18&lt;&gt;"",IF(BI18="Victoire",IF(VLOOKUP(BF18,$A$8:$BL$60,61,FALSE)="Défaite","OK","ERR"),IF(BI18="Défaite",IF(VLOOKUP(BF18,$A$8:$BL$60,61,FALSE)="Victoire","OK","ERR"),IF(BI18="Nul",IF(VLOOKUP(BF18,$A$8:$BL$60,61,FALSE)="Nul","OK","ERR")))),"")</f>
        <v/>
      </c>
      <c r="BK18" s="41"/>
      <c r="BL18" s="56">
        <f>IF(BI18="Victoire",100-ROUNDDOWN(20*BK18/$H18,0),
IF(BI18="Défaite",10+ROUNDDOWN(20*VLOOKUP(BF18,$A$8:$BU$48,42,FALSE)/VLOOKUP(BF18,$A$8:$H$48,8,FALSE),0),
IF(AND(BI18="Nul",$AP18&lt;&gt;$H18),40+(2*ROUNDDOWN(10*VLOOKUP(BF18,$A$8:$BU$48,42,FALSE)/VLOOKUP(BF18,$A$8:$H$48,8,FALSE),0)-ROUNDDOWN(10*BK18/$H18,0)),IF(AND(BI18="Nul",$AP18=$H18),58,0))))</f>
        <v>0</v>
      </c>
      <c r="BM18" s="89">
        <f>BM17</f>
        <v>0</v>
      </c>
      <c r="BN18" s="60">
        <f>IF($I18&lt;&gt;"",VLOOKUP($I18,$A$8:$H$60,5,FALSE),0)+IF($P18&lt;&gt;"",VLOOKUP($P18,$A$8:$H$60,5,FALSE),0)+IF($W18&lt;&gt;"",VLOOKUP($W18,$A$8:$H$60,5,FALSE),0)+IF($AD18&lt;&gt;"",VLOOKUP($AD18,$A$8:$H$60,5,FALSE),0)+IF($AK18&lt;&gt;"",VLOOKUP($AK18,$A$8:$H$60,5,FALSE),0)+IF($AY18&lt;&gt;"",VLOOKUP($AY18,$A$8:$H$60,5,FALSE),0)+IF($BF18&lt;&gt;"",VLOOKUP($BF18,$A$8:$H$60,5,FALSE),0)+IF($AR18&lt;&gt;"",VLOOKUP($AR18,$A$8:$H$60,5,FALSE),0)</f>
        <v>0</v>
      </c>
      <c r="BO18" s="62"/>
      <c r="BP18" s="62"/>
    </row>
    <row r="19" spans="1:68" s="5" customFormat="1" ht="16.5">
      <c r="A19" s="96">
        <v>3</v>
      </c>
      <c r="B19" s="97" t="s">
        <v>425</v>
      </c>
      <c r="C19" s="97" t="s">
        <v>226</v>
      </c>
      <c r="D19" s="97" t="s">
        <v>219</v>
      </c>
      <c r="E19" s="91">
        <f>O19+V19+AC19+AJ19+AQ19+BP19+AX19+BE19+BL19</f>
        <v>0</v>
      </c>
      <c r="F19" s="41"/>
      <c r="G19" s="56" t="str">
        <f>IF($F19&lt;&gt;"",VLOOKUP(F19,Armees!$A$1:$B$283,2,FALSE),"")</f>
        <v/>
      </c>
      <c r="H19" s="42"/>
      <c r="I19" s="98"/>
      <c r="J19" s="50" t="str">
        <f>IF(I19&lt;&gt;"",VLOOKUP(I19,$A$8:$C$48,2,FALSE),"")</f>
        <v/>
      </c>
      <c r="K19" s="43" t="str">
        <f>IF(I19&lt;&gt;"",IF(I19=$A19,"ERR",IF(OR(I19=$P19,I19=$W19,I19=$AD19,I19=$AK19,I19=$AR19,I19=$AY19,I19=$BF19),"DUP",IF(ISNA(VLOOKUP(I19,$A$8:$A$60,1,FALSE)),"ERR",IF(COUNTIF($I$8:$I$60,I19)&gt;1,"ERR",IF($D19=VLOOKUP(I19,$A$8:$D$60,4,FALSE),"CLUB","OK"))))),"")</f>
        <v/>
      </c>
      <c r="L19" s="43"/>
      <c r="M19" s="73" t="str">
        <f>IF(L19&lt;&gt;"",IF(L19="Victoire",IF(VLOOKUP(I19,$A$8:$L$60,12,FALSE)="Défaite","OK","ERR"),IF(L19="Défaite",IF(VLOOKUP(I19,$A$8:$L$60,12,FALSE)="Victoire","OK","ERR"),IF(L19="Nul",IF(VLOOKUP(I19,$A$8:$L$60,12,FALSE)="Nul","OK","ERR")))),"")</f>
        <v/>
      </c>
      <c r="N19" s="41"/>
      <c r="O19" s="56">
        <f>IF(L19="Victoire",100-ROUNDDOWN(20*N19/$H19,0),
IF(L19="Défaite",10+ROUNDDOWN(20*VLOOKUP(I19,$A$8:$N$48,14,FALSE)/VLOOKUP(I19,$A$8:$H$48,8,FALSE),0),
IF(AND(L19="Nul",$N19&lt;&gt;$H19),40+(2*ROUNDDOWN(10*VLOOKUP(I19,$A$8:$N$48,14,FALSE)/VLOOKUP(I19,$A$8:$H$48,8,FALSE),0)-ROUNDDOWN(10*N19/$H19,0)),IF(AND(L19="Nul",$N19=$H19),58,0))))</f>
        <v>0</v>
      </c>
      <c r="P19" s="98"/>
      <c r="Q19" s="50" t="str">
        <f>IF(P19&lt;&gt;"",VLOOKUP(P19,$A$8:$C$48,2,FALSE),"")</f>
        <v/>
      </c>
      <c r="R19" s="14" t="str">
        <f>IF(P19&lt;&gt;"",IF(P19=$A19,"ERR",IF(OR(P19=$I19,P19=$W19,P19=$AD19,P19=$AK19,P19=$AR19,P19=$AY19,P19=$BF19),"DUP",IF(ISNA(VLOOKUP(P19,$A$8:$A$60,1,FALSE)),"ERR",IF(COUNTIF($I$8:$I$60,P19)&gt;1,"ERR",IF($D19=VLOOKUP(P19,$A$8:$D$60,4,FALSE),"CLUB","OK"))))),"")</f>
        <v/>
      </c>
      <c r="S19" s="43"/>
      <c r="T19" s="73" t="str">
        <f>IF(S19&lt;&gt;"",IF(S19="Victoire",IF(VLOOKUP(P19,$A$8:$L$60,12,FALSE)="Défaite","OK","ERR"),IF(S19="Défaite",IF(VLOOKUP(P19,$A$8:$L$60,12,FALSE)="Victoire","OK","ERR"),IF(S19="Nul",IF(VLOOKUP(P19,$A$8:$L$60,12,FALSE)="Nul","OK","ERR")))),"")</f>
        <v/>
      </c>
      <c r="U19" s="41"/>
      <c r="V19" s="56">
        <f>IF(S19="Victoire",100-ROUNDDOWN(20*U19/$H19,0),
IF(S19="Défaite",10+ROUNDDOWN(20*VLOOKUP(P19,$A$8:$AO$48,21,FALSE)/VLOOKUP(P19,$A$8:$H$48,8,FALSE),0),
IF(AND(S19="Nul",$U19&lt;&gt;$H19),40+(2*ROUNDDOWN(10*VLOOKUP(P19,$A$8:$AO$48,21,FALSE)/VLOOKUP(P19,$A$8:$H$48,8,FALSE),0)-ROUNDDOWN(10*U19/$H19,0)),IF(AND(S19="Nul",$U19=$H19),58,0))))</f>
        <v>0</v>
      </c>
      <c r="W19" s="98"/>
      <c r="X19" s="50" t="str">
        <f>IF(W19&lt;&gt;"",VLOOKUP(W19,$A$8:$C$48,2,FALSE),"")</f>
        <v/>
      </c>
      <c r="Y19" s="14" t="str">
        <f>IF(W19&lt;&gt;"",IF(W19=$A19,"ERR",IF(OR(W19=$P19,W19=$I19,W19=$AD19,W19=$AK19,W19=$AR19,W19=$AY19,W19=$BF19),"DUP",IF(ISNA(VLOOKUP(W19,$A$8:$A$60,1,FALSE)),"ERR",IF(COUNTIF($I$8:$I$60,W19)&gt;1,"ERR",IF($D19=VLOOKUP(W19,$A$8:$D$60,4,FALSE),"CLUB","OK"))))),"")</f>
        <v/>
      </c>
      <c r="Z19" s="43"/>
      <c r="AA19" s="73" t="str">
        <f>IF(Z19&lt;&gt;"",IF(Z19="Victoire",IF(VLOOKUP(W19,$A$8:$L$60,12,FALSE)="Défaite","OK","ERR"),IF(Z19="Défaite",IF(VLOOKUP(W19,$A$8:$L$60,12,FALSE)="Victoire","OK","ERR"),IF(Z19="Nul",IF(VLOOKUP(W19,$A$8:$L$60,12,FALSE)="Nul","OK","ERR")))),"")</f>
        <v/>
      </c>
      <c r="AB19" s="41"/>
      <c r="AC19" s="92">
        <f>IF(Z19="Victoire",100-ROUNDDOWN(20*AB19/$H19,0),
IF(Z19="Défaite",10+ROUNDDOWN(20*VLOOKUP(W19,$A$8:$AO$48,28,FALSE)/VLOOKUP(W19,$A$8:$H$48,8,FALSE),0),
IF(AND(Z19="Nul",$AB19&lt;&gt;$H19),40+(2*ROUNDDOWN(10*VLOOKUP(W19,$A$8:$AO$48,28,FALSE)/VLOOKUP(W19,$A$8:$H$48,8,FALSE),0)-ROUNDDOWN(10*AB19/$H19,0)),IF(AND(Z19="Nul",$AB19=$H19),58,0))))</f>
        <v>0</v>
      </c>
      <c r="AD19" s="99"/>
      <c r="AE19" s="50" t="str">
        <f>IF(AD19&lt;&gt;"",VLOOKUP(AD19,$A$8:$C$48,2,FALSE),"")</f>
        <v/>
      </c>
      <c r="AF19" s="14" t="str">
        <f>IF(AD19&lt;&gt;"",IF(AD19=$A19,"ERR",IF(OR(AD19=$P19,AD19=$W19,AD19=$I19,AD19=$AK19, AD19=$AR19,AD19=$AY19,AD19=$BF19),"DUP",IF(ISNA(VLOOKUP(AD19,$A$8:$A$60,1,FALSE)),"ERR",IF(COUNTIF($I$8:$I$60,AD19)&gt;1,"ERR",IF($D19=VLOOKUP(AD19,$A$8:$D$60,4,FALSE),"CLUB","OK"))))),"")</f>
        <v/>
      </c>
      <c r="AG19" s="43"/>
      <c r="AH19" s="73" t="str">
        <f>IF(AG19&lt;&gt;"",IF(AG19="Victoire",IF(VLOOKUP(AD19,$A$8:$L$60,12,FALSE)="Défaite","OK","ERR"),IF(AG19="Défaite",IF(VLOOKUP(AD19,$A$8:$L$60,12,FALSE)="Victoire","OK","ERR"),IF(AG19="Nul",IF(VLOOKUP(AD19,$A$8:$L$60,12,FALSE)="Nul","OK","ERR")))),"")</f>
        <v/>
      </c>
      <c r="AI19" s="41"/>
      <c r="AJ19" s="56">
        <f>IF(AG19="Victoire",100-ROUNDDOWN(20*AI19/$H19,0),
IF(AG19="Défaite",10+ROUNDDOWN(20*VLOOKUP(AD19,$A$8:$AO$48,35,FALSE)/VLOOKUP(AD19,$A$8:$H$48,8,FALSE),0),
IF(AND(AG19="Nul",$AI19&lt;&gt;$H19),40+(2*ROUNDDOWN(10*VLOOKUP(AD19,$A$8:$AO$48,35,FALSE)/VLOOKUP(AD19,$A$8:$H$48,8,FALSE),0)-ROUNDDOWN(10*AI19/$H19,0)),IF(AND(AG19="Nul",$AI19=$H19),58,0))))</f>
        <v>0</v>
      </c>
      <c r="AK19" s="98"/>
      <c r="AL19" s="50" t="str">
        <f>IF(AK19&lt;&gt;"",VLOOKUP(AK19,$A$8:$C$48,2,FALSE),"")</f>
        <v/>
      </c>
      <c r="AM19" s="14" t="str">
        <f>IF(AK19&lt;&gt;"",IF(AK19=$A19,"ERR",IF(OR(AK19=$P19,AK19=$W19,AK19=$AD19,AK19=$I19, AK19=$AR19,AK19=$AY19,AK19=$BF19),"DUP",IF(ISNA(VLOOKUP(AK19,$A$8:$A$48,1,FALSE)),"ERR",IF(COUNTIF($I$8:$I$48,AK19)&gt;1,"ERR",IF($D19=VLOOKUP(AK19,$A$8:$D$48,4,FALSE),"CLUB","OK"))))),"")</f>
        <v/>
      </c>
      <c r="AN19" s="43"/>
      <c r="AO19" s="14" t="str">
        <f>IF(AN19&lt;&gt;"",IF(AN19="Victoire",IF(VLOOKUP(AK19,$A$8:$BL$60,40,FALSE)="Défaite","OK","ERR"),IF(AN19="Défaite",IF(VLOOKUP(AK19,$A$8:$BL$60,40,FALSE)="Victoire","OK","ERR"),IF(AN19="Nul",IF(VLOOKUP(AK19,$A$8:$BL$60,40,FALSE)="Nul","OK","ERR")))),"")</f>
        <v/>
      </c>
      <c r="AP19" s="41"/>
      <c r="AQ19" s="56">
        <f>IF(AN19="Victoire",100-ROUNDDOWN(20*AP19/$H19,0),
IF(AN19="Défaite",10+ROUNDDOWN(20*VLOOKUP(AK19,$A$8:$BU$48,42,FALSE)/VLOOKUP(AK19,$A$8:$H$48,8,FALSE),0),
IF(AND(AN19="Nul",$AP19&lt;&gt;$H19),40+(2*ROUNDDOWN(10*VLOOKUP(AK19,$A$8:$BU$48,42,FALSE)/VLOOKUP(AK19,$A$8:$H$48,8,FALSE),0)-ROUNDDOWN(10*AP19/$H19,0)),IF(AND(AN19="Nul",$AP19=$H19),58,0))))</f>
        <v>0</v>
      </c>
      <c r="AR19" s="98"/>
      <c r="AS19" s="50" t="str">
        <f>IF(AR19&lt;&gt;"",VLOOKUP(AR19,$A$8:$C$48,2,FALSE),"")</f>
        <v/>
      </c>
      <c r="AT19" s="43" t="str">
        <f>IF(AR19&lt;&gt;"",IF(AR19=$A19,"ERR",IF(OR(AR19=$P19,AR19=$W19,AR19=$AD19,AR19=$AK19,AR19=$AY19,AR19=$BF19),"DUP",IF(ISNA(VLOOKUP(AR19,$A$8:$A$48,1,FALSE)),"ERR",IF(COUNTIF($I$8:$I$48,AR19)&gt;1,"ERR",IF($D19=VLOOKUP(AR19,$A$8:$D$48,4,FALSE),"CLUB","OK"))))),"")</f>
        <v/>
      </c>
      <c r="AU19" s="43"/>
      <c r="AV19" s="14" t="str">
        <f>IF(AU19&lt;&gt;"",IF(AU19="Victoire",IF(VLOOKUP(AR19,$A$8:$BL$60,47,FALSE)="Défaite","OK","ERR"),IF(AU19="Défaite",IF(VLOOKUP(AR19,$A$8:$BL$60,47,FALSE)="Victoire","OK","ERR"),IF(AU19="Nul",IF(VLOOKUP(AR19,$A$8:$BL$60,47,FALSE)="Nul","OK","ERR")))),"")</f>
        <v/>
      </c>
      <c r="AW19" s="41"/>
      <c r="AX19" s="56">
        <f>IF(AU19="Victoire",100-ROUNDDOWN(20*AW19/$H19,0),
IF(AU19="Défaite",10+ROUNDDOWN(20*VLOOKUP(AR19,$A$8:$BU$48,42,FALSE)/VLOOKUP(AR19,$A$8:$H$48,8,FALSE),0),
IF(AND(AU19="Nul",$AP19&lt;&gt;$H19),40+(2*ROUNDDOWN(10*VLOOKUP(AR19,$A$8:$BU$48,42,FALSE)/VLOOKUP(AR19,$A$8:$H$48,8,FALSE),0)-ROUNDDOWN(10*AW19/$H19,0)),IF(AND(AU19="Nul",$AP19=$H19),58,0))))</f>
        <v>0</v>
      </c>
      <c r="AY19" s="98"/>
      <c r="AZ19" s="50" t="str">
        <f>IF(AY19&lt;&gt;"",VLOOKUP(AY19,$A$8:$C$48,2,FALSE),"")</f>
        <v/>
      </c>
      <c r="BA19" s="43" t="str">
        <f>IF(AY19&lt;&gt;"",IF(AY19=$A19,"ERR",IF(OR(AY19=$P19,AY19=$W19,AY19=$AD19,AY19=$AK19,AY19=$AR19,AY19=$BG19,AY19=$BF19),"DUP",IF(ISNA(VLOOKUP(AY19,$A$8:$A$48,1,FALSE)),"ERR",IF(COUNTIF($I$8:$I$48,AY19)&gt;1,"ERR",IF($D19=VLOOKUP(AY19,$A$8:$D$48,4,FALSE),"CLUB","OK"))))),"")</f>
        <v/>
      </c>
      <c r="BB19" s="43"/>
      <c r="BC19" s="14" t="str">
        <f>IF(BB19&lt;&gt;"",IF(BB19="Victoire",IF(VLOOKUP(AY19,$A$8:$BL$60,54,FALSE)="Défaite","OK","ERR"),IF(BB19="Défaite",IF(VLOOKUP(AY19,$A$8:$BL$60,54,FALSE)="Victoire","OK","ERR"),IF(BB19="Nul",IF(VLOOKUP(AY19,$A$8:$BL$54,54,FALSE)="Nul","OK","ERR")))),"")</f>
        <v/>
      </c>
      <c r="BD19" s="41"/>
      <c r="BE19" s="56">
        <f>IF(BB19="Victoire",100-ROUNDDOWN(20*BD19/$H19,0),
IF(BB19="Défaite",10+ROUNDDOWN(20*VLOOKUP(AY19,$A$8:$BU$48,42,FALSE)/VLOOKUP(AY19,$A$8:$H$48,8,FALSE),0),
IF(AND(BB19="Nul",$AP19&lt;&gt;$H19),40+(2*ROUNDDOWN(10*VLOOKUP(AY19,$A$8:$BU$48,42,FALSE)/VLOOKUP(AY19,$A$8:$H$48,8,FALSE),0)-ROUNDDOWN(10*BD19/$H19,0)),IF(AND(BB19="Nul",$AP19=$H19),58,0))))</f>
        <v>0</v>
      </c>
      <c r="BF19" s="98"/>
      <c r="BG19" s="50" t="str">
        <f>IF(BF19&lt;&gt;"",VLOOKUP(BF19,$A$8:$C$48,2,FALSE),"")</f>
        <v/>
      </c>
      <c r="BH19" s="43" t="str">
        <f>IF(BF19&lt;&gt;"",IF(BF19=$A19,"ERR",IF(OR(BF19=$P19,BF19=$W19,BF19=$AD19,BF19=$AK19,BF19=$AR19,BF19=$AY19,BF19=$BG19),"DUP",IF(ISNA(VLOOKUP(BF19,$A$8:$A$48,1,FALSE)),"ERR",IF(COUNTIF($I$8:$I$48,BF19)&gt;1,"ERR",IF($D19=VLOOKUP(BF19,$A$8:$D$48,4,FALSE),"CLUB","OK"))))),"")</f>
        <v/>
      </c>
      <c r="BI19" s="43"/>
      <c r="BJ19" s="14" t="str">
        <f>IF(BI19&lt;&gt;"",IF(BI19="Victoire",IF(VLOOKUP(BF19,$A$8:$BL$60,61,FALSE)="Défaite","OK","ERR"),IF(BI19="Défaite",IF(VLOOKUP(BF19,$A$8:$BL$60,61,FALSE)="Victoire","OK","ERR"),IF(BI19="Nul",IF(VLOOKUP(BF19,$A$8:$BL$60,61,FALSE)="Nul","OK","ERR")))),"")</f>
        <v/>
      </c>
      <c r="BK19" s="41"/>
      <c r="BL19" s="56">
        <f>IF(BI19="Victoire",100-ROUNDDOWN(20*BK19/$H19,0),
IF(BI19="Défaite",10+ROUNDDOWN(20*VLOOKUP(BF19,$A$8:$BU$48,42,FALSE)/VLOOKUP(BF19,$A$8:$H$48,8,FALSE),0),
IF(AND(BI19="Nul",$AP19&lt;&gt;$H19),40+(2*ROUNDDOWN(10*VLOOKUP(BF19,$A$8:$BU$48,42,FALSE)/VLOOKUP(BF19,$A$8:$H$48,8,FALSE),0)-ROUNDDOWN(10*BK19/$H19,0)),IF(AND(BI19="Nul",$AP19=$H19),58,0))))</f>
        <v>0</v>
      </c>
      <c r="BM19" s="89">
        <f>BM17</f>
        <v>0</v>
      </c>
      <c r="BN19" s="60">
        <f>IF($I19&lt;&gt;"",VLOOKUP($I19,$A$8:$H$60,5,FALSE),0)+IF($P19&lt;&gt;"",VLOOKUP($P19,$A$8:$H$60,5,FALSE),0)+IF($W19&lt;&gt;"",VLOOKUP($W19,$A$8:$H$60,5,FALSE),0)+IF($AD19&lt;&gt;"",VLOOKUP($AD19,$A$8:$H$60,5,FALSE),0)+IF($AK19&lt;&gt;"",VLOOKUP($AK19,$A$8:$H$60,5,FALSE),0)+IF($AY19&lt;&gt;"",VLOOKUP($AY19,$A$8:$H$60,5,FALSE),0)+IF($BF19&lt;&gt;"",VLOOKUP($BF19,$A$8:$H$60,5,FALSE),0)+IF($AR19&lt;&gt;"",VLOOKUP($AR19,$A$8:$H$60,5,FALSE),0)</f>
        <v>0</v>
      </c>
      <c r="BO19" s="62"/>
      <c r="BP19" s="62"/>
    </row>
    <row r="20" spans="1:68" s="5" customFormat="1" ht="16.5">
      <c r="A20" s="96">
        <v>22</v>
      </c>
      <c r="B20" s="97" t="s">
        <v>444</v>
      </c>
      <c r="C20" s="97" t="s">
        <v>224</v>
      </c>
      <c r="D20" s="97" t="s">
        <v>232</v>
      </c>
      <c r="E20" s="91">
        <f>O20+V20+AC20+AJ20+AQ20+BP20+AX20+BE20+BL20</f>
        <v>0</v>
      </c>
      <c r="F20" s="41"/>
      <c r="G20" s="56" t="str">
        <f>IF($F20&lt;&gt;"",VLOOKUP(F20,Armees!$A$1:$B$283,2,FALSE),"")</f>
        <v/>
      </c>
      <c r="H20" s="42"/>
      <c r="I20" s="98"/>
      <c r="J20" s="50" t="str">
        <f>IF(I20&lt;&gt;"",VLOOKUP(I20,$A$8:$C$48,2,FALSE),"")</f>
        <v/>
      </c>
      <c r="K20" s="43" t="str">
        <f>IF(I20&lt;&gt;"",IF(I20=$A20,"ERR",IF(OR(I20=$P20,I20=$W20,I20=$AD20,I20=$AK20,I20=$AR20,I20=$AY20,I20=$BF20),"DUP",IF(ISNA(VLOOKUP(I20,$A$8:$A$60,1,FALSE)),"ERR",IF(COUNTIF($I$8:$I$60,I20)&gt;1,"ERR",IF($D20=VLOOKUP(I20,$A$8:$D$60,4,FALSE),"CLUB","OK"))))),"")</f>
        <v/>
      </c>
      <c r="L20" s="43"/>
      <c r="M20" s="73" t="str">
        <f>IF(L20&lt;&gt;"",IF(L20="Victoire",IF(VLOOKUP(I20,$A$8:$L$60,12,FALSE)="Défaite","OK","ERR"),IF(L20="Défaite",IF(VLOOKUP(I20,$A$8:$L$60,12,FALSE)="Victoire","OK","ERR"),IF(L20="Nul",IF(VLOOKUP(I20,$A$8:$L$60,12,FALSE)="Nul","OK","ERR")))),"")</f>
        <v/>
      </c>
      <c r="N20" s="41"/>
      <c r="O20" s="56">
        <f>IF(L20="Victoire",100-ROUNDDOWN(20*N20/$H20,0),
IF(L20="Défaite",10+ROUNDDOWN(20*VLOOKUP(I20,$A$8:$N$48,14,FALSE)/VLOOKUP(I20,$A$8:$H$48,8,FALSE),0),
IF(AND(L20="Nul",$N20&lt;&gt;$H20),40+(2*ROUNDDOWN(10*VLOOKUP(I20,$A$8:$N$48,14,FALSE)/VLOOKUP(I20,$A$8:$H$48,8,FALSE),0)-ROUNDDOWN(10*N20/$H20,0)),IF(AND(L20="Nul",$N20=$H20),58,0))))</f>
        <v>0</v>
      </c>
      <c r="P20" s="98"/>
      <c r="Q20" s="50" t="str">
        <f>IF(P20&lt;&gt;"",VLOOKUP(P20,$A$8:$C$48,2,FALSE),"")</f>
        <v/>
      </c>
      <c r="R20" s="14" t="str">
        <f>IF(P20&lt;&gt;"",IF(P20=$A20,"ERR",IF(OR(P20=$I20,P20=$W20,P20=$AD20,P20=$AK20,P20=$AR20,P20=$AY20,P20=$BF20),"DUP",IF(ISNA(VLOOKUP(P20,$A$8:$A$60,1,FALSE)),"ERR",IF(COUNTIF($I$8:$I$60,P20)&gt;1,"ERR",IF($D20=VLOOKUP(P20,$A$8:$D$60,4,FALSE),"CLUB","OK"))))),"")</f>
        <v/>
      </c>
      <c r="S20" s="43"/>
      <c r="T20" s="73" t="str">
        <f>IF(S20&lt;&gt;"",IF(S20="Victoire",IF(VLOOKUP(P20,$A$8:$L$60,12,FALSE)="Défaite","OK","ERR"),IF(S20="Défaite",IF(VLOOKUP(P20,$A$8:$L$60,12,FALSE)="Victoire","OK","ERR"),IF(S20="Nul",IF(VLOOKUP(P20,$A$8:$L$60,12,FALSE)="Nul","OK","ERR")))),"")</f>
        <v/>
      </c>
      <c r="U20" s="41"/>
      <c r="V20" s="56">
        <f>IF(S20="Victoire",100-ROUNDDOWN(20*U20/$H20,0),
IF(S20="Défaite",10+ROUNDDOWN(20*VLOOKUP(P20,$A$8:$AO$48,21,FALSE)/VLOOKUP(P20,$A$8:$H$48,8,FALSE),0),
IF(AND(S20="Nul",$U20&lt;&gt;$H20),40+(2*ROUNDDOWN(10*VLOOKUP(P20,$A$8:$AO$48,21,FALSE)/VLOOKUP(P20,$A$8:$H$48,8,FALSE),0)-ROUNDDOWN(10*U20/$H20,0)),IF(AND(S20="Nul",$U20=$H20),58,0))))</f>
        <v>0</v>
      </c>
      <c r="W20" s="98"/>
      <c r="X20" s="50" t="str">
        <f>IF(W20&lt;&gt;"",VLOOKUP(W20,$A$8:$C$48,2,FALSE),"")</f>
        <v/>
      </c>
      <c r="Y20" s="14" t="str">
        <f>IF(W20&lt;&gt;"",IF(W20=$A20,"ERR",IF(OR(W20=$P20,W20=$I20,W20=$AD20,W20=$AK20,W20=$AR20,W20=$AY20,W20=$BF20),"DUP",IF(ISNA(VLOOKUP(W20,$A$8:$A$60,1,FALSE)),"ERR",IF(COUNTIF($I$8:$I$60,W20)&gt;1,"ERR",IF($D20=VLOOKUP(W20,$A$8:$D$60,4,FALSE),"CLUB","OK"))))),"")</f>
        <v/>
      </c>
      <c r="Z20" s="43"/>
      <c r="AA20" s="43" t="str">
        <f>IF(Z20&lt;&gt;"",IF(Z20="Victoire",IF(VLOOKUP(W20,$A$8:$BJ$60,26,FALSE)="Défaite","OK","ERR"),IF(Z20="Défaite",IF(VLOOKUP(W20,$A$8:$BJ$60,26,FALSE)="Victoire","OK","ERR"),IF(Z20="Nul",IF(VLOOKUP(W20,$A$8:$BJ$60,26,FALSE)="Nul","OK","ERR")))),"")</f>
        <v/>
      </c>
      <c r="AB20" s="41"/>
      <c r="AC20" s="92">
        <f>IF(Z20="Victoire",100-ROUNDDOWN(20*AB20/$H20,0),
IF(Z20="Défaite",10+ROUNDDOWN(20*VLOOKUP(W20,$A$8:$AO$48,28,FALSE)/VLOOKUP(W20,$A$8:$H$48,8,FALSE),0),
IF(AND(Z20="Nul",$AB20&lt;&gt;$H20),40+(2*ROUNDDOWN(10*VLOOKUP(W20,$A$8:$AO$48,28,FALSE)/VLOOKUP(W20,$A$8:$H$48,8,FALSE),0)-ROUNDDOWN(10*AB20/$H20,0)),IF(AND(Z20="Nul",$AB20=$H20),58,0))))</f>
        <v>0</v>
      </c>
      <c r="AD20" s="99"/>
      <c r="AE20" s="50" t="str">
        <f>IF(AD20&lt;&gt;"",VLOOKUP(AD20,$A$8:$C$48,2,FALSE),"")</f>
        <v/>
      </c>
      <c r="AF20" s="14" t="str">
        <f>IF(AD20&lt;&gt;"",IF(AD20=$A20,"ERR",IF(OR(AD20=$P20,AD20=$W20,AD20=$I20,AD20=$AK20, AD20=$AR20,AD20=$AY20,AD20=$BF20),"DUP",IF(ISNA(VLOOKUP(AD20,$A$8:$A$60,1,FALSE)),"ERR",IF(COUNTIF($I$8:$I$60,AD20)&gt;1,"ERR",IF($D20=VLOOKUP(AD20,$A$8:$D$60,4,FALSE),"CLUB","OK"))))),"")</f>
        <v/>
      </c>
      <c r="AG20" s="43"/>
      <c r="AH20" s="73" t="str">
        <f>IF(AG20&lt;&gt;"",IF(AG20="Victoire",IF(VLOOKUP(AD20,$A$8:$L$60,12,FALSE)="Défaite","OK","ERR"),IF(AG20="Défaite",IF(VLOOKUP(AD20,$A$8:$L$60,12,FALSE)="Victoire","OK","ERR"),IF(AG20="Nul",IF(VLOOKUP(AD20,$A$8:$L$60,12,FALSE)="Nul","OK","ERR")))),"")</f>
        <v/>
      </c>
      <c r="AI20" s="41"/>
      <c r="AJ20" s="56">
        <f>IF(AG20="Victoire",100-ROUNDDOWN(20*AI20/$H20,0),
IF(AG20="Défaite",10+ROUNDDOWN(20*VLOOKUP(AD20,$A$8:$AO$48,35,FALSE)/VLOOKUP(AD20,$A$8:$H$48,8,FALSE),0),
IF(AND(AG20="Nul",$AI20&lt;&gt;$H20),40+(2*ROUNDDOWN(10*VLOOKUP(AD20,$A$8:$AO$48,35,FALSE)/VLOOKUP(AD20,$A$8:$H$48,8,FALSE),0)-ROUNDDOWN(10*AI20/$H20,0)),IF(AND(AG20="Nul",$AI20=$H20),58,0))))</f>
        <v>0</v>
      </c>
      <c r="AK20" s="98"/>
      <c r="AL20" s="50" t="str">
        <f>IF(AK20&lt;&gt;"",VLOOKUP(AK20,$A$8:$C$48,2,FALSE),"")</f>
        <v/>
      </c>
      <c r="AM20" s="14" t="str">
        <f>IF(AK20&lt;&gt;"",IF(AK20=$A20,"ERR",IF(OR(AK20=$P20,AK20=$W20,AK20=$AD20,AK20=$I20, AK20=$AR20,AK20=$AY20,AK20=$BF20),"DUP",IF(ISNA(VLOOKUP(AK20,$A$8:$A$48,1,FALSE)),"ERR",IF(COUNTIF($I$8:$I$48,AK20)&gt;1,"ERR",IF($D20=VLOOKUP(AK20,$A$8:$D$48,4,FALSE),"CLUB","OK"))))),"")</f>
        <v/>
      </c>
      <c r="AN20" s="43"/>
      <c r="AO20" s="14" t="str">
        <f>IF(AN20&lt;&gt;"",IF(AN20="Victoire",IF(VLOOKUP(AK20,$A$8:$BL$60,40,FALSE)="Défaite","OK","ERR"),IF(AN20="Défaite",IF(VLOOKUP(AK20,$A$8:$BL$60,40,FALSE)="Victoire","OK","ERR"),IF(AN20="Nul",IF(VLOOKUP(AK20,$A$8:$BL$60,40,FALSE)="Nul","OK","ERR")))),"")</f>
        <v/>
      </c>
      <c r="AP20" s="41"/>
      <c r="AQ20" s="56">
        <f>IF(AN20="Victoire",100-ROUNDDOWN(20*AP20/$H20,0),
IF(AN20="Défaite",10+ROUNDDOWN(20*VLOOKUP(AK20,$A$8:$BU$48,42,FALSE)/VLOOKUP(AK20,$A$8:$H$48,8,FALSE),0),
IF(AND(AN20="Nul",$AP20&lt;&gt;$H20),40+(2*ROUNDDOWN(10*VLOOKUP(AK20,$A$8:$BU$48,42,FALSE)/VLOOKUP(AK20,$A$8:$H$48,8,FALSE),0)-ROUNDDOWN(10*AP20/$H20,0)),IF(AND(AN20="Nul",$AP20=$H20),58,0))))</f>
        <v>0</v>
      </c>
      <c r="AR20" s="98"/>
      <c r="AS20" s="50" t="str">
        <f>IF(AR20&lt;&gt;"",VLOOKUP(AR20,$A$8:$C$48,2,FALSE),"")</f>
        <v/>
      </c>
      <c r="AT20" s="43" t="str">
        <f>IF(AR20&lt;&gt;"",IF(AR20=$A20,"ERR",IF(OR(AR20=$P20,AR20=$W20,AR20=$AD20,AR20=$AK20,AR20=$AY20,AR20=$BF20),"DUP",IF(ISNA(VLOOKUP(AR20,$A$8:$A$48,1,FALSE)),"ERR",IF(COUNTIF($I$8:$I$48,AR20)&gt;1,"ERR",IF($D20=VLOOKUP(AR20,$A$8:$D$48,4,FALSE),"CLUB","OK"))))),"")</f>
        <v/>
      </c>
      <c r="AU20" s="43"/>
      <c r="AV20" s="14" t="str">
        <f>IF(AU20&lt;&gt;"",IF(AU20="Victoire",IF(VLOOKUP(AR20,$A$8:$BL$60,47,FALSE)="Défaite","OK","ERR"),IF(AU20="Défaite",IF(VLOOKUP(AR20,$A$8:$BL$60,47,FALSE)="Victoire","OK","ERR"),IF(AU20="Nul",IF(VLOOKUP(AR20,$A$8:$BL$60,47,FALSE)="Nul","OK","ERR")))),"")</f>
        <v/>
      </c>
      <c r="AW20" s="41"/>
      <c r="AX20" s="56">
        <f>IF(AU20="Victoire",100-ROUNDDOWN(20*AW20/$H20,0),
IF(AU20="Défaite",10+ROUNDDOWN(20*VLOOKUP(AR20,$A$8:$BU$48,42,FALSE)/VLOOKUP(AR20,$A$8:$H$48,8,FALSE),0),
IF(AND(AU20="Nul",$AP20&lt;&gt;$H20),40+(2*ROUNDDOWN(10*VLOOKUP(AR20,$A$8:$BU$48,42,FALSE)/VLOOKUP(AR20,$A$8:$H$48,8,FALSE),0)-ROUNDDOWN(10*AW20/$H20,0)),IF(AND(AU20="Nul",$AP20=$H20),58,0))))</f>
        <v>0</v>
      </c>
      <c r="AY20" s="98"/>
      <c r="AZ20" s="50" t="str">
        <f>IF(AY20&lt;&gt;"",VLOOKUP(AY20,$A$8:$C$48,2,FALSE),"")</f>
        <v/>
      </c>
      <c r="BA20" s="43" t="str">
        <f>IF(AY20&lt;&gt;"",IF(AY20=$A20,"ERR",IF(OR(AY20=$P20,AY20=$W20,AY20=$AD20,AY20=$AK20,AY20=$AR20,AY20=$BG20,AY20=$BF20),"DUP",IF(ISNA(VLOOKUP(AY20,$A$8:$A$48,1,FALSE)),"ERR",IF(COUNTIF($I$8:$I$48,AY20)&gt;1,"ERR",IF($D20=VLOOKUP(AY20,$A$8:$D$48,4,FALSE),"CLUB","OK"))))),"")</f>
        <v/>
      </c>
      <c r="BB20" s="43"/>
      <c r="BC20" s="14" t="str">
        <f>IF(BB20&lt;&gt;"",IF(BB20="Victoire",IF(VLOOKUP(AY20,$A$8:$BL$60,54,FALSE)="Défaite","OK","ERR"),IF(BB20="Défaite",IF(VLOOKUP(AY20,$A$8:$BL$60,54,FALSE)="Victoire","OK","ERR"),IF(BB20="Nul",IF(VLOOKUP(AY20,$A$8:$BL$54,54,FALSE)="Nul","OK","ERR")))),"")</f>
        <v/>
      </c>
      <c r="BD20" s="41"/>
      <c r="BE20" s="56">
        <f>IF(BB20="Victoire",100-ROUNDDOWN(20*BD20/$H20,0),
IF(BB20="Défaite",10+ROUNDDOWN(20*VLOOKUP(AY20,$A$8:$BU$48,42,FALSE)/VLOOKUP(AY20,$A$8:$H$48,8,FALSE),0),
IF(AND(BB20="Nul",$AP20&lt;&gt;$H20),40+(2*ROUNDDOWN(10*VLOOKUP(AY20,$A$8:$BU$48,42,FALSE)/VLOOKUP(AY20,$A$8:$H$48,8,FALSE),0)-ROUNDDOWN(10*BD20/$H20,0)),IF(AND(BB20="Nul",$AP20=$H20),58,0))))</f>
        <v>0</v>
      </c>
      <c r="BF20" s="98"/>
      <c r="BG20" s="50" t="str">
        <f>IF(BF20&lt;&gt;"",VLOOKUP(BF20,$A$8:$C$48,2,FALSE),"")</f>
        <v/>
      </c>
      <c r="BH20" s="43" t="str">
        <f>IF(BF20&lt;&gt;"",IF(BF20=$A20,"ERR",IF(OR(BF20=$P20,BF20=$W20,BF20=$AD20,BF20=$AK20,BF20=$AR20,BF20=$AY20,BF20=$BG20),"DUP",IF(ISNA(VLOOKUP(BF20,$A$8:$A$48,1,FALSE)),"ERR",IF(COUNTIF($I$8:$I$48,BF20)&gt;1,"ERR",IF($D20=VLOOKUP(BF20,$A$8:$D$48,4,FALSE),"CLUB","OK"))))),"")</f>
        <v/>
      </c>
      <c r="BI20" s="43"/>
      <c r="BJ20" s="14" t="str">
        <f>IF(BI20&lt;&gt;"",IF(BI20="Victoire",IF(VLOOKUP(BF20,$A$8:$BL$60,61,FALSE)="Défaite","OK","ERR"),IF(BI20="Défaite",IF(VLOOKUP(BF20,$A$8:$BL$60,61,FALSE)="Victoire","OK","ERR"),IF(BI20="Nul",IF(VLOOKUP(BF20,$A$8:$BL$60,61,FALSE)="Nul","OK","ERR")))),"")</f>
        <v/>
      </c>
      <c r="BK20" s="41"/>
      <c r="BL20" s="56">
        <f>IF(BI20="Victoire",100-ROUNDDOWN(20*BK20/$H20,0),
IF(BI20="Défaite",10+ROUNDDOWN(20*VLOOKUP(BF20,$A$8:$BU$48,42,FALSE)/VLOOKUP(BF20,$A$8:$H$48,8,FALSE),0),
IF(AND(BI20="Nul",$AP20&lt;&gt;$H20),40+(2*ROUNDDOWN(10*VLOOKUP(BF20,$A$8:$BU$48,42,FALSE)/VLOOKUP(BF20,$A$8:$H$48,8,FALSE),0)-ROUNDDOWN(10*BK20/$H20,0)),IF(AND(BI20="Nul",$AP20=$H20),58,0))))</f>
        <v>0</v>
      </c>
      <c r="BM20" s="89">
        <f>E20+E21+E22</f>
        <v>0</v>
      </c>
      <c r="BN20" s="60">
        <f>IF($I20&lt;&gt;"",VLOOKUP($I20,$A$8:$H$60,5,FALSE),0)+IF($P20&lt;&gt;"",VLOOKUP($P20,$A$8:$H$60,5,FALSE),0)+IF($W20&lt;&gt;"",VLOOKUP($W20,$A$8:$H$60,5,FALSE),0)+IF($AD20&lt;&gt;"",VLOOKUP($AD20,$A$8:$H$60,5,FALSE),0)+IF($AK20&lt;&gt;"",VLOOKUP($AK20,$A$8:$H$60,5,FALSE),0)+IF($AY20&lt;&gt;"",VLOOKUP($AY20,$A$8:$H$60,5,FALSE),0)+IF($BF20&lt;&gt;"",VLOOKUP($BF20,$A$8:$H$60,5,FALSE),0)+IF($AR20&lt;&gt;"",VLOOKUP($AR20,$A$8:$H$60,5,FALSE),0)</f>
        <v>0</v>
      </c>
      <c r="BO20" s="62"/>
      <c r="BP20" s="62"/>
    </row>
    <row r="21" spans="1:68" s="5" customFormat="1" ht="16.5">
      <c r="A21" s="96">
        <v>23</v>
      </c>
      <c r="B21" s="97" t="s">
        <v>445</v>
      </c>
      <c r="C21" s="97" t="s">
        <v>223</v>
      </c>
      <c r="D21" s="97" t="s">
        <v>232</v>
      </c>
      <c r="E21" s="91">
        <f>O21+V21+AC21+AJ21+AQ21+BP21+AX21+BE21+BL21</f>
        <v>0</v>
      </c>
      <c r="F21" s="41"/>
      <c r="G21" s="56" t="str">
        <f>IF($F21&lt;&gt;"",VLOOKUP(F21,Armees!$A$1:$B$283,2,FALSE),"")</f>
        <v/>
      </c>
      <c r="H21" s="42"/>
      <c r="I21" s="98"/>
      <c r="J21" s="50" t="str">
        <f>IF(I21&lt;&gt;"",VLOOKUP(I21,$A$8:$C$48,2,FALSE),"")</f>
        <v/>
      </c>
      <c r="K21" s="43" t="str">
        <f>IF(I21&lt;&gt;"",IF(I21=$A21,"ERR",IF(OR(I21=$P21,I21=$W21,I21=$AD21,I21=$AK21,I21=$AR21,I21=$AY21,I21=$BF21),"DUP",IF(ISNA(VLOOKUP(I21,$A$8:$A$60,1,FALSE)),"ERR",IF(COUNTIF($I$8:$I$60,I21)&gt;1,"ERR",IF($D21=VLOOKUP(I21,$A$8:$D$60,4,FALSE),"CLUB","OK"))))),"")</f>
        <v/>
      </c>
      <c r="L21" s="43"/>
      <c r="M21" s="73" t="str">
        <f>IF(L21&lt;&gt;"",IF(L21="Victoire",IF(VLOOKUP(I21,$A$8:$L$60,12,FALSE)="Défaite","OK","ERR"),IF(L21="Défaite",IF(VLOOKUP(I21,$A$8:$L$60,12,FALSE)="Victoire","OK","ERR"),IF(L21="Nul",IF(VLOOKUP(I21,$A$8:$L$60,12,FALSE)="Nul","OK","ERR")))),"")</f>
        <v/>
      </c>
      <c r="N21" s="41"/>
      <c r="O21" s="56">
        <f>IF(L21="Victoire",100-ROUNDDOWN(20*N21/$H21,0),
IF(L21="Défaite",10+ROUNDDOWN(20*VLOOKUP(I21,$A$8:$N$48,14,FALSE)/VLOOKUP(I21,$A$8:$H$48,8,FALSE),0),
IF(AND(L21="Nul",$N21&lt;&gt;$H21),40+(2*ROUNDDOWN(10*VLOOKUP(I21,$A$8:$N$48,14,FALSE)/VLOOKUP(I21,$A$8:$H$48,8,FALSE),0)-ROUNDDOWN(10*N21/$H21,0)),IF(AND(L21="Nul",$N21=$H21),58,0))))</f>
        <v>0</v>
      </c>
      <c r="P21" s="98"/>
      <c r="Q21" s="50" t="str">
        <f>IF(P21&lt;&gt;"",VLOOKUP(P21,$A$8:$C$48,2,FALSE),"")</f>
        <v/>
      </c>
      <c r="R21" s="14" t="str">
        <f>IF(P21&lt;&gt;"",IF(P21=$A21,"ERR",IF(OR(P21=$I21,P21=$W21,P21=$AD21,P21=$AK21,P21=$AR21,P21=$AY21,P21=$BF21),"DUP",IF(ISNA(VLOOKUP(P21,$A$8:$A$60,1,FALSE)),"ERR",IF(COUNTIF($I$8:$I$60,P21)&gt;1,"ERR",IF($D21=VLOOKUP(P21,$A$8:$D$60,4,FALSE),"CLUB","OK"))))),"")</f>
        <v/>
      </c>
      <c r="S21" s="43"/>
      <c r="T21" s="73" t="str">
        <f>IF(S21&lt;&gt;"",IF(S21="Victoire",IF(VLOOKUP(P21,$A$8:$L$60,12,FALSE)="Défaite","OK","ERR"),IF(S21="Défaite",IF(VLOOKUP(P21,$A$8:$L$60,12,FALSE)="Victoire","OK","ERR"),IF(S21="Nul",IF(VLOOKUP(P21,$A$8:$L$60,12,FALSE)="Nul","OK","ERR")))),"")</f>
        <v/>
      </c>
      <c r="U21" s="41"/>
      <c r="V21" s="56">
        <f>IF(S21="Victoire",100-ROUNDDOWN(20*U21/$H21,0),
IF(S21="Défaite",10+ROUNDDOWN(20*VLOOKUP(P21,$A$8:$AO$48,21,FALSE)/VLOOKUP(P21,$A$8:$H$48,8,FALSE),0),
IF(AND(S21="Nul",$U21&lt;&gt;$H21),40+(2*ROUNDDOWN(10*VLOOKUP(P21,$A$8:$AO$48,21,FALSE)/VLOOKUP(P21,$A$8:$H$48,8,FALSE),0)-ROUNDDOWN(10*U21/$H21,0)),IF(AND(S21="Nul",$U21=$H21),58,0))))</f>
        <v>0</v>
      </c>
      <c r="W21" s="98"/>
      <c r="X21" s="50" t="str">
        <f>IF(W21&lt;&gt;"",VLOOKUP(W21,$A$8:$C$48,2,FALSE),"")</f>
        <v/>
      </c>
      <c r="Y21" s="14" t="str">
        <f>IF(W21&lt;&gt;"",IF(W21=$A21,"ERR",IF(OR(W21=$P21,W21=$I21,W21=$AD21,W21=$AK21,W21=$AR21,W21=$AY21,W21=$BF21),"DUP",IF(ISNA(VLOOKUP(W21,$A$8:$A$60,1,FALSE)),"ERR",IF(COUNTIF($I$8:$I$60,W21)&gt;1,"ERR",IF($D21=VLOOKUP(W21,$A$8:$D$60,4,FALSE),"CLUB","OK"))))),"")</f>
        <v/>
      </c>
      <c r="Z21" s="43"/>
      <c r="AA21" s="43" t="str">
        <f>IF(Z21&lt;&gt;"",IF(Z21="Victoire",IF(VLOOKUP(W21,$A$8:$BJ$60,26,FALSE)="Défaite","OK","ERR"),IF(Z21="Défaite",IF(VLOOKUP(W21,$A$8:$BJ$60,26,FALSE)="Victoire","OK","ERR"),IF(Z21="Nul",IF(VLOOKUP(W21,$A$8:$BJ$60,26,FALSE)="Nul","OK","ERR")))),"")</f>
        <v/>
      </c>
      <c r="AB21" s="41"/>
      <c r="AC21" s="92">
        <f>IF(Z21="Victoire",100-ROUNDDOWN(20*AB21/$H21,0),
IF(Z21="Défaite",10+ROUNDDOWN(20*VLOOKUP(W21,$A$8:$AO$48,28,FALSE)/VLOOKUP(W21,$A$8:$H$48,8,FALSE),0),
IF(AND(Z21="Nul",$AB21&lt;&gt;$H21),40+(2*ROUNDDOWN(10*VLOOKUP(W21,$A$8:$AO$48,28,FALSE)/VLOOKUP(W21,$A$8:$H$48,8,FALSE),0)-ROUNDDOWN(10*AB21/$H21,0)),IF(AND(Z21="Nul",$AB21=$H21),58,0))))</f>
        <v>0</v>
      </c>
      <c r="AD21" s="99"/>
      <c r="AE21" s="50" t="str">
        <f>IF(AD21&lt;&gt;"",VLOOKUP(AD21,$A$8:$C$48,2,FALSE),"")</f>
        <v/>
      </c>
      <c r="AF21" s="14" t="str">
        <f>IF(AD21&lt;&gt;"",IF(AD21=$A21,"ERR",IF(OR(AD21=$P21,AD21=$W21,AD21=$I21,AD21=$AK21, AD21=$AR21,AD21=$AY21,AD21=$BF21),"DUP",IF(ISNA(VLOOKUP(AD21,$A$8:$A$60,1,FALSE)),"ERR",IF(COUNTIF($I$8:$I$60,AD21)&gt;1,"ERR",IF($D21=VLOOKUP(AD21,$A$8:$D$60,4,FALSE),"CLUB","OK"))))),"")</f>
        <v/>
      </c>
      <c r="AG21" s="43"/>
      <c r="AH21" s="73" t="str">
        <f>IF(AG21&lt;&gt;"",IF(AG21="Victoire",IF(VLOOKUP(AD21,$A$8:$L$60,12,FALSE)="Défaite","OK","ERR"),IF(AG21="Défaite",IF(VLOOKUP(AD21,$A$8:$L$60,12,FALSE)="Victoire","OK","ERR"),IF(AG21="Nul",IF(VLOOKUP(AD21,$A$8:$L$60,12,FALSE)="Nul","OK","ERR")))),"")</f>
        <v/>
      </c>
      <c r="AI21" s="41"/>
      <c r="AJ21" s="56">
        <f>IF(AG21="Victoire",100-ROUNDDOWN(20*AI21/$H21,0),
IF(AG21="Défaite",10+ROUNDDOWN(20*VLOOKUP(AD21,$A$8:$AO$48,35,FALSE)/VLOOKUP(AD21,$A$8:$H$48,8,FALSE),0),
IF(AND(AG21="Nul",$AI21&lt;&gt;$H21),40+(2*ROUNDDOWN(10*VLOOKUP(AD21,$A$8:$AO$48,35,FALSE)/VLOOKUP(AD21,$A$8:$H$48,8,FALSE),0)-ROUNDDOWN(10*AI21/$H21,0)),IF(AND(AG21="Nul",$AI21=$H21),58,0))))</f>
        <v>0</v>
      </c>
      <c r="AK21" s="98"/>
      <c r="AL21" s="50" t="str">
        <f>IF(AK21&lt;&gt;"",VLOOKUP(AK21,$A$8:$C$48,2,FALSE),"")</f>
        <v/>
      </c>
      <c r="AM21" s="14" t="str">
        <f>IF(AK21&lt;&gt;"",IF(AK21=$A21,"ERR",IF(OR(AK21=$P21,AK21=$W21,AK21=$AD21,AK21=$I21, AK21=$AR21,AK21=$AY21,AK21=$BF21),"DUP",IF(ISNA(VLOOKUP(AK21,$A$8:$A$48,1,FALSE)),"ERR",IF(COUNTIF($I$8:$I$48,AK21)&gt;1,"ERR",IF($D21=VLOOKUP(AK21,$A$8:$D$48,4,FALSE),"CLUB","OK"))))),"")</f>
        <v/>
      </c>
      <c r="AN21" s="43"/>
      <c r="AO21" s="14" t="str">
        <f>IF(AN21&lt;&gt;"",IF(AN21="Victoire",IF(VLOOKUP(AK21,$A$8:$BL$60,40,FALSE)="Défaite","OK","ERR"),IF(AN21="Défaite",IF(VLOOKUP(AK21,$A$8:$BL$60,40,FALSE)="Victoire","OK","ERR"),IF(AN21="Nul",IF(VLOOKUP(AK21,$A$8:$BL$60,40,FALSE)="Nul","OK","ERR")))),"")</f>
        <v/>
      </c>
      <c r="AP21" s="41"/>
      <c r="AQ21" s="56">
        <f>IF(AN21="Victoire",100-ROUNDDOWN(20*AP21/$H21,0),
IF(AN21="Défaite",10+ROUNDDOWN(20*VLOOKUP(AK21,$A$8:$BU$48,42,FALSE)/VLOOKUP(AK21,$A$8:$H$48,8,FALSE),0),
IF(AND(AN21="Nul",$AP21&lt;&gt;$H21),40+(2*ROUNDDOWN(10*VLOOKUP(AK21,$A$8:$BU$48,42,FALSE)/VLOOKUP(AK21,$A$8:$H$48,8,FALSE),0)-ROUNDDOWN(10*AP21/$H21,0)),IF(AND(AN21="Nul",$AP21=$H21),58,0))))</f>
        <v>0</v>
      </c>
      <c r="AR21" s="98"/>
      <c r="AS21" s="50" t="str">
        <f>IF(AR21&lt;&gt;"",VLOOKUP(AR21,$A$8:$C$48,2,FALSE),"")</f>
        <v/>
      </c>
      <c r="AT21" s="43" t="str">
        <f>IF(AR21&lt;&gt;"",IF(AR21=$A21,"ERR",IF(OR(AR21=$P21,AR21=$W21,AR21=$AD21,AR21=$AK21,AR21=$AY21,AR21=$BF21),"DUP",IF(ISNA(VLOOKUP(AR21,$A$8:$A$48,1,FALSE)),"ERR",IF(COUNTIF($I$8:$I$48,AR21)&gt;1,"ERR",IF($D21=VLOOKUP(AR21,$A$8:$D$48,4,FALSE),"CLUB","OK"))))),"")</f>
        <v/>
      </c>
      <c r="AU21" s="43"/>
      <c r="AV21" s="14" t="str">
        <f>IF(AU21&lt;&gt;"",IF(AU21="Victoire",IF(VLOOKUP(AR21,$A$8:$BL$60,47,FALSE)="Défaite","OK","ERR"),IF(AU21="Défaite",IF(VLOOKUP(AR21,$A$8:$BL$60,47,FALSE)="Victoire","OK","ERR"),IF(AU21="Nul",IF(VLOOKUP(AR21,$A$8:$BL$60,47,FALSE)="Nul","OK","ERR")))),"")</f>
        <v/>
      </c>
      <c r="AW21" s="41"/>
      <c r="AX21" s="56">
        <f>IF(AU21="Victoire",100-ROUNDDOWN(20*AW21/$H21,0),
IF(AU21="Défaite",10+ROUNDDOWN(20*VLOOKUP(AR21,$A$8:$BU$48,42,FALSE)/VLOOKUP(AR21,$A$8:$H$48,8,FALSE),0),
IF(AND(AU21="Nul",$AP21&lt;&gt;$H21),40+(2*ROUNDDOWN(10*VLOOKUP(AR21,$A$8:$BU$48,42,FALSE)/VLOOKUP(AR21,$A$8:$H$48,8,FALSE),0)-ROUNDDOWN(10*AW21/$H21,0)),IF(AND(AU21="Nul",$AP21=$H21),58,0))))</f>
        <v>0</v>
      </c>
      <c r="AY21" s="98"/>
      <c r="AZ21" s="50" t="str">
        <f>IF(AY21&lt;&gt;"",VLOOKUP(AY21,$A$8:$C$48,2,FALSE),"")</f>
        <v/>
      </c>
      <c r="BA21" s="43" t="str">
        <f>IF(AY21&lt;&gt;"",IF(AY21=$A21,"ERR",IF(OR(AY21=$P21,AY21=$W21,AY21=$AD21,AY21=$AK21,AY21=$AR21,AY21=$BG21,AY21=$BF21),"DUP",IF(ISNA(VLOOKUP(AY21,$A$8:$A$48,1,FALSE)),"ERR",IF(COUNTIF($I$8:$I$48,AY21)&gt;1,"ERR",IF($D21=VLOOKUP(AY21,$A$8:$D$48,4,FALSE),"CLUB","OK"))))),"")</f>
        <v/>
      </c>
      <c r="BB21" s="43"/>
      <c r="BC21" s="14" t="str">
        <f>IF(BB21&lt;&gt;"",IF(BB21="Victoire",IF(VLOOKUP(AY21,$A$8:$BL$60,54,FALSE)="Défaite","OK","ERR"),IF(BB21="Défaite",IF(VLOOKUP(AY21,$A$8:$BL$60,54,FALSE)="Victoire","OK","ERR"),IF(BB21="Nul",IF(VLOOKUP(AY21,$A$8:$BL$54,54,FALSE)="Nul","OK","ERR")))),"")</f>
        <v/>
      </c>
      <c r="BD21" s="41"/>
      <c r="BE21" s="56">
        <f>IF(BB21="Victoire",100-ROUNDDOWN(20*BD21/$H21,0),
IF(BB21="Défaite",10+ROUNDDOWN(20*VLOOKUP(AY21,$A$8:$BU$48,42,FALSE)/VLOOKUP(AY21,$A$8:$H$48,8,FALSE),0),
IF(AND(BB21="Nul",$AP21&lt;&gt;$H21),40+(2*ROUNDDOWN(10*VLOOKUP(AY21,$A$8:$BU$48,42,FALSE)/VLOOKUP(AY21,$A$8:$H$48,8,FALSE),0)-ROUNDDOWN(10*BD21/$H21,0)),IF(AND(BB21="Nul",$AP21=$H21),58,0))))</f>
        <v>0</v>
      </c>
      <c r="BF21" s="98"/>
      <c r="BG21" s="50" t="str">
        <f>IF(BF21&lt;&gt;"",VLOOKUP(BF21,$A$8:$C$48,2,FALSE),"")</f>
        <v/>
      </c>
      <c r="BH21" s="43" t="str">
        <f>IF(BF21&lt;&gt;"",IF(BF21=$A21,"ERR",IF(OR(BF21=$P21,BF21=$W21,BF21=$AD21,BF21=$AK21,BF21=$AR21,BF21=$AY21,BF21=$BG21),"DUP",IF(ISNA(VLOOKUP(BF21,$A$8:$A$48,1,FALSE)),"ERR",IF(COUNTIF($I$8:$I$48,BF21)&gt;1,"ERR",IF($D21=VLOOKUP(BF21,$A$8:$D$48,4,FALSE),"CLUB","OK"))))),"")</f>
        <v/>
      </c>
      <c r="BI21" s="43"/>
      <c r="BJ21" s="14" t="str">
        <f>IF(BI21&lt;&gt;"",IF(BI21="Victoire",IF(VLOOKUP(BF21,$A$8:$BL$60,61,FALSE)="Défaite","OK","ERR"),IF(BI21="Défaite",IF(VLOOKUP(BF21,$A$8:$BL$60,61,FALSE)="Victoire","OK","ERR"),IF(BI21="Nul",IF(VLOOKUP(BF21,$A$8:$BL$60,61,FALSE)="Nul","OK","ERR")))),"")</f>
        <v/>
      </c>
      <c r="BK21" s="41"/>
      <c r="BL21" s="56">
        <f>IF(BI21="Victoire",100-ROUNDDOWN(20*BK21/$H21,0),
IF(BI21="Défaite",10+ROUNDDOWN(20*VLOOKUP(BF21,$A$8:$BU$48,42,FALSE)/VLOOKUP(BF21,$A$8:$H$48,8,FALSE),0),
IF(AND(BI21="Nul",$AP21&lt;&gt;$H21),40+(2*ROUNDDOWN(10*VLOOKUP(BF21,$A$8:$BU$48,42,FALSE)/VLOOKUP(BF21,$A$8:$H$48,8,FALSE),0)-ROUNDDOWN(10*BK21/$H21,0)),IF(AND(BI21="Nul",$AP21=$H21),58,0))))</f>
        <v>0</v>
      </c>
      <c r="BM21" s="89">
        <f>E20+E21+E22</f>
        <v>0</v>
      </c>
      <c r="BN21" s="60">
        <f>IF($I21&lt;&gt;"",VLOOKUP($I21,$A$8:$H$60,5,FALSE),0)+IF($P21&lt;&gt;"",VLOOKUP($P21,$A$8:$H$60,5,FALSE),0)+IF($W21&lt;&gt;"",VLOOKUP($W21,$A$8:$H$60,5,FALSE),0)+IF($AD21&lt;&gt;"",VLOOKUP($AD21,$A$8:$H$60,5,FALSE),0)+IF($AK21&lt;&gt;"",VLOOKUP($AK21,$A$8:$H$60,5,FALSE),0)+IF($AY21&lt;&gt;"",VLOOKUP($AY21,$A$8:$H$60,5,FALSE),0)+IF($BF21&lt;&gt;"",VLOOKUP($BF21,$A$8:$H$60,5,FALSE),0)+IF($AR21&lt;&gt;"",VLOOKUP($AR21,$A$8:$H$60,5,FALSE),0)</f>
        <v>0</v>
      </c>
      <c r="BO21" s="62"/>
      <c r="BP21" s="62"/>
    </row>
    <row r="22" spans="1:68" s="5" customFormat="1" ht="16.5">
      <c r="A22" s="96">
        <v>24</v>
      </c>
      <c r="B22" s="97" t="s">
        <v>446</v>
      </c>
      <c r="C22" s="97" t="s">
        <v>226</v>
      </c>
      <c r="D22" s="97" t="s">
        <v>232</v>
      </c>
      <c r="E22" s="91">
        <f>O22+V22+AC22+AJ22+AQ22+BP22+AX22+BE22+BL22</f>
        <v>0</v>
      </c>
      <c r="F22" s="41"/>
      <c r="G22" s="56" t="str">
        <f>IF($F22&lt;&gt;"",VLOOKUP(F22,Armees!$A$1:$B$283,2,FALSE),"")</f>
        <v/>
      </c>
      <c r="H22" s="42"/>
      <c r="I22" s="98"/>
      <c r="J22" s="50" t="str">
        <f>IF(I22&lt;&gt;"",VLOOKUP(I22,$A$8:$C$48,2,FALSE),"")</f>
        <v/>
      </c>
      <c r="K22" s="43" t="str">
        <f>IF(I22&lt;&gt;"",IF(I22=$A22,"ERR",IF(OR(I22=$P22,I22=$W22,I22=$AD22,I22=$AK22,I22=$AR22,I22=$AY22,I22=$BF22),"DUP",IF(ISNA(VLOOKUP(I22,$A$8:$A$60,1,FALSE)),"ERR",IF(COUNTIF($I$8:$I$60,I22)&gt;1,"ERR",IF($D22=VLOOKUP(I22,$A$8:$D$60,4,FALSE),"CLUB","OK"))))),"")</f>
        <v/>
      </c>
      <c r="L22" s="43"/>
      <c r="M22" s="73" t="str">
        <f>IF(L22&lt;&gt;"",IF(L22="Victoire",IF(VLOOKUP(I22,$A$8:$L$60,12,FALSE)="Défaite","OK","ERR"),IF(L22="Défaite",IF(VLOOKUP(I22,$A$8:$L$60,12,FALSE)="Victoire","OK","ERR"),IF(L22="Nul",IF(VLOOKUP(I22,$A$8:$L$60,12,FALSE)="Nul","OK","ERR")))),"")</f>
        <v/>
      </c>
      <c r="N22" s="41"/>
      <c r="O22" s="56">
        <f>IF(L22="Victoire",100-ROUNDDOWN(20*N22/$H22,0),
IF(L22="Défaite",10+ROUNDDOWN(20*VLOOKUP(I22,$A$8:$N$48,14,FALSE)/VLOOKUP(I22,$A$8:$H$48,8,FALSE),0),
IF(AND(L22="Nul",$N22&lt;&gt;$H22),40+(2*ROUNDDOWN(10*VLOOKUP(I22,$A$8:$N$48,14,FALSE)/VLOOKUP(I22,$A$8:$H$48,8,FALSE),0)-ROUNDDOWN(10*N22/$H22,0)),IF(AND(L22="Nul",$N22=$H22),58,0))))</f>
        <v>0</v>
      </c>
      <c r="P22" s="98"/>
      <c r="Q22" s="50" t="str">
        <f>IF(P22&lt;&gt;"",VLOOKUP(P22,$A$8:$C$48,2,FALSE),"")</f>
        <v/>
      </c>
      <c r="R22" s="14" t="str">
        <f>IF(P22&lt;&gt;"",IF(P22=$A22,"ERR",IF(OR(P22=$I22,P22=$W22,P22=$AD22,P22=$AK22,P22=$AR22,P22=$AY22,P22=$BF22),"DUP",IF(ISNA(VLOOKUP(P22,$A$8:$A$60,1,FALSE)),"ERR",IF(COUNTIF($I$8:$I$60,P22)&gt;1,"ERR",IF($D22=VLOOKUP(P22,$A$8:$D$60,4,FALSE),"CLUB","OK"))))),"")</f>
        <v/>
      </c>
      <c r="S22" s="43"/>
      <c r="T22" s="73" t="str">
        <f>IF(S22&lt;&gt;"",IF(S22="Victoire",IF(VLOOKUP(P22,$A$8:$L$60,12,FALSE)="Défaite","OK","ERR"),IF(S22="Défaite",IF(VLOOKUP(P22,$A$8:$L$60,12,FALSE)="Victoire","OK","ERR"),IF(S22="Nul",IF(VLOOKUP(P22,$A$8:$L$60,12,FALSE)="Nul","OK","ERR")))),"")</f>
        <v/>
      </c>
      <c r="U22" s="41"/>
      <c r="V22" s="56">
        <f>IF(S22="Victoire",100-ROUNDDOWN(20*U22/$H22,0),
IF(S22="Défaite",10+ROUNDDOWN(20*VLOOKUP(P22,$A$8:$AO$48,21,FALSE)/VLOOKUP(P22,$A$8:$H$48,8,FALSE),0),
IF(AND(S22="Nul",$U22&lt;&gt;$H22),40+(2*ROUNDDOWN(10*VLOOKUP(P22,$A$8:$AO$48,21,FALSE)/VLOOKUP(P22,$A$8:$H$48,8,FALSE),0)-ROUNDDOWN(10*U22/$H22,0)),IF(AND(S22="Nul",$U22=$H22),58,0))))</f>
        <v>0</v>
      </c>
      <c r="W22" s="98"/>
      <c r="X22" s="50" t="str">
        <f>IF(W22&lt;&gt;"",VLOOKUP(W22,$A$8:$C$48,2,FALSE),"")</f>
        <v/>
      </c>
      <c r="Y22" s="14" t="str">
        <f>IF(W22&lt;&gt;"",IF(W22=$A22,"ERR",IF(OR(W22=$P22,W22=$I22,W22=$AD22,W22=$AK22,W22=$AR22,W22=$AY22,W22=$BF22),"DUP",IF(ISNA(VLOOKUP(W22,$A$8:$A$60,1,FALSE)),"ERR",IF(COUNTIF($I$8:$I$60,W22)&gt;1,"ERR",IF($D22=VLOOKUP(W22,$A$8:$D$60,4,FALSE),"CLUB","OK"))))),"")</f>
        <v/>
      </c>
      <c r="Z22" s="43"/>
      <c r="AA22" s="43" t="str">
        <f>IF(Z22&lt;&gt;"",IF(Z22="Victoire",IF(VLOOKUP(W22,$A$8:$BJ$60,26,FALSE)="Défaite","OK","ERR"),IF(Z22="Défaite",IF(VLOOKUP(W22,$A$8:$BJ$60,26,FALSE)="Victoire","OK","ERR"),IF(Z22="Nul",IF(VLOOKUP(W22,$A$8:$BJ$60,26,FALSE)="Nul","OK","ERR")))),"")</f>
        <v/>
      </c>
      <c r="AB22" s="41"/>
      <c r="AC22" s="92">
        <f>IF(Z22="Victoire",100-ROUNDDOWN(20*AB22/$H22,0),
IF(Z22="Défaite",10+ROUNDDOWN(20*VLOOKUP(W22,$A$8:$AO$48,28,FALSE)/VLOOKUP(W22,$A$8:$H$48,8,FALSE),0),
IF(AND(Z22="Nul",$AB22&lt;&gt;$H22),40+(2*ROUNDDOWN(10*VLOOKUP(W22,$A$8:$AO$48,28,FALSE)/VLOOKUP(W22,$A$8:$H$48,8,FALSE),0)-ROUNDDOWN(10*AB22/$H22,0)),IF(AND(Z22="Nul",$AB22=$H22),58,0))))</f>
        <v>0</v>
      </c>
      <c r="AD22" s="99"/>
      <c r="AE22" s="50" t="str">
        <f>IF(AD22&lt;&gt;"",VLOOKUP(AD22,$A$8:$C$48,2,FALSE),"")</f>
        <v/>
      </c>
      <c r="AF22" s="14" t="str">
        <f>IF(AD22&lt;&gt;"",IF(AD22=$A22,"ERR",IF(OR(AD22=$P22,AD22=$W22,AD22=$I22,AD22=$AK22, AD22=$AR22,AD22=$AY22,AD22=$BF22),"DUP",IF(ISNA(VLOOKUP(AD22,$A$8:$A$60,1,FALSE)),"ERR",IF(COUNTIF($I$8:$I$60,AD22)&gt;1,"ERR",IF($D22=VLOOKUP(AD22,$A$8:$D$60,4,FALSE),"CLUB","OK"))))),"")</f>
        <v/>
      </c>
      <c r="AG22" s="43"/>
      <c r="AH22" s="73" t="str">
        <f>IF(AG22&lt;&gt;"",IF(AG22="Victoire",IF(VLOOKUP(AD22,$A$8:$L$60,12,FALSE)="Défaite","OK","ERR"),IF(AG22="Défaite",IF(VLOOKUP(AD22,$A$8:$L$60,12,FALSE)="Victoire","OK","ERR"),IF(AG22="Nul",IF(VLOOKUP(AD22,$A$8:$L$60,12,FALSE)="Nul","OK","ERR")))),"")</f>
        <v/>
      </c>
      <c r="AI22" s="41"/>
      <c r="AJ22" s="56">
        <f>IF(AG22="Victoire",100-ROUNDDOWN(20*AI22/$H22,0),
IF(AG22="Défaite",10+ROUNDDOWN(20*VLOOKUP(AD22,$A$8:$AO$48,35,FALSE)/VLOOKUP(AD22,$A$8:$H$48,8,FALSE),0),
IF(AND(AG22="Nul",$AI22&lt;&gt;$H22),40+(2*ROUNDDOWN(10*VLOOKUP(AD22,$A$8:$AO$48,35,FALSE)/VLOOKUP(AD22,$A$8:$H$48,8,FALSE),0)-ROUNDDOWN(10*AI22/$H22,0)),IF(AND(AG22="Nul",$AI22=$H22),58,0))))</f>
        <v>0</v>
      </c>
      <c r="AK22" s="98"/>
      <c r="AL22" s="50" t="str">
        <f>IF(AK22&lt;&gt;"",VLOOKUP(AK22,$A$8:$C$48,2,FALSE),"")</f>
        <v/>
      </c>
      <c r="AM22" s="14" t="str">
        <f>IF(AK22&lt;&gt;"",IF(AK22=$A22,"ERR",IF(OR(AK22=$P22,AK22=$W22,AK22=$AD22,AK22=$I22, AK22=$AR22,AK22=$AY22,AK22=$BF22),"DUP",IF(ISNA(VLOOKUP(AK22,$A$8:$A$48,1,FALSE)),"ERR",IF(COUNTIF($I$8:$I$48,AK22)&gt;1,"ERR",IF($D22=VLOOKUP(AK22,$A$8:$D$48,4,FALSE),"CLUB","OK"))))),"")</f>
        <v/>
      </c>
      <c r="AN22" s="43"/>
      <c r="AO22" s="14" t="str">
        <f>IF(AN22&lt;&gt;"",IF(AN22="Victoire",IF(VLOOKUP(AK22,$A$8:$BL$60,40,FALSE)="Défaite","OK","ERR"),IF(AN22="Défaite",IF(VLOOKUP(AK22,$A$8:$BL$60,40,FALSE)="Victoire","OK","ERR"),IF(AN22="Nul",IF(VLOOKUP(AK22,$A$8:$BL$60,40,FALSE)="Nul","OK","ERR")))),"")</f>
        <v/>
      </c>
      <c r="AP22" s="41"/>
      <c r="AQ22" s="56">
        <f>IF(AN22="Victoire",100-ROUNDDOWN(20*AP22/$H22,0),
IF(AN22="Défaite",10+ROUNDDOWN(20*VLOOKUP(AK22,$A$8:$BU$48,42,FALSE)/VLOOKUP(AK22,$A$8:$H$48,8,FALSE),0),
IF(AND(AN22="Nul",$AP22&lt;&gt;$H22),40+(2*ROUNDDOWN(10*VLOOKUP(AK22,$A$8:$BU$48,42,FALSE)/VLOOKUP(AK22,$A$8:$H$48,8,FALSE),0)-ROUNDDOWN(10*AP22/$H22,0)),IF(AND(AN22="Nul",$AP22=$H22),58,0))))</f>
        <v>0</v>
      </c>
      <c r="AR22" s="98"/>
      <c r="AS22" s="50" t="str">
        <f>IF(AR22&lt;&gt;"",VLOOKUP(AR22,$A$8:$C$48,2,FALSE),"")</f>
        <v/>
      </c>
      <c r="AT22" s="43" t="str">
        <f>IF(AR22&lt;&gt;"",IF(AR22=$A22,"ERR",IF(OR(AR22=$P22,AR22=$W22,AR22=$AD22,AR22=$AK22,AR22=$AY22,AR22=$BF22),"DUP",IF(ISNA(VLOOKUP(AR22,$A$8:$A$48,1,FALSE)),"ERR",IF(COUNTIF($I$8:$I$48,AR22)&gt;1,"ERR",IF($D22=VLOOKUP(AR22,$A$8:$D$48,4,FALSE),"CLUB","OK"))))),"")</f>
        <v/>
      </c>
      <c r="AU22" s="43"/>
      <c r="AV22" s="14" t="str">
        <f>IF(AU22&lt;&gt;"",IF(AU22="Victoire",IF(VLOOKUP(AR22,$A$8:$BL$60,47,FALSE)="Défaite","OK","ERR"),IF(AU22="Défaite",IF(VLOOKUP(AR22,$A$8:$BL$60,47,FALSE)="Victoire","OK","ERR"),IF(AU22="Nul",IF(VLOOKUP(AR22,$A$8:$BL$60,47,FALSE)="Nul","OK","ERR")))),"")</f>
        <v/>
      </c>
      <c r="AW22" s="41"/>
      <c r="AX22" s="56">
        <f>IF(AU22="Victoire",100-ROUNDDOWN(20*AW22/$H22,0),
IF(AU22="Défaite",10+ROUNDDOWN(20*VLOOKUP(AR22,$A$8:$BU$48,42,FALSE)/VLOOKUP(AR22,$A$8:$H$48,8,FALSE),0),
IF(AND(AU22="Nul",$AP22&lt;&gt;$H22),40+(2*ROUNDDOWN(10*VLOOKUP(AR22,$A$8:$BU$48,42,FALSE)/VLOOKUP(AR22,$A$8:$H$48,8,FALSE),0)-ROUNDDOWN(10*AW22/$H22,0)),IF(AND(AU22="Nul",$AP22=$H22),58,0))))</f>
        <v>0</v>
      </c>
      <c r="AY22" s="98"/>
      <c r="AZ22" s="50" t="str">
        <f>IF(AY22&lt;&gt;"",VLOOKUP(AY22,$A$8:$C$48,2,FALSE),"")</f>
        <v/>
      </c>
      <c r="BA22" s="43" t="str">
        <f>IF(AY22&lt;&gt;"",IF(AY22=$A22,"ERR",IF(OR(AY22=$P22,AY22=$W22,AY22=$AD22,AY22=$AK22,AY22=$AR22,AY22=$BG22,AY22=$BF22),"DUP",IF(ISNA(VLOOKUP(AY22,$A$8:$A$48,1,FALSE)),"ERR",IF(COUNTIF($I$8:$I$48,AY22)&gt;1,"ERR",IF($D22=VLOOKUP(AY22,$A$8:$D$48,4,FALSE),"CLUB","OK"))))),"")</f>
        <v/>
      </c>
      <c r="BB22" s="43"/>
      <c r="BC22" s="14" t="str">
        <f>IF(BB22&lt;&gt;"",IF(BB22="Victoire",IF(VLOOKUP(AY22,$A$8:$BL$60,54,FALSE)="Défaite","OK","ERR"),IF(BB22="Défaite",IF(VLOOKUP(AY22,$A$8:$BL$60,54,FALSE)="Victoire","OK","ERR"),IF(BB22="Nul",IF(VLOOKUP(AY22,$A$8:$BL$54,54,FALSE)="Nul","OK","ERR")))),"")</f>
        <v/>
      </c>
      <c r="BD22" s="41"/>
      <c r="BE22" s="56">
        <f>IF(BB22="Victoire",100-ROUNDDOWN(20*BD22/$H22,0),
IF(BB22="Défaite",10+ROUNDDOWN(20*VLOOKUP(AY22,$A$8:$BU$48,42,FALSE)/VLOOKUP(AY22,$A$8:$H$48,8,FALSE),0),
IF(AND(BB22="Nul",$AP22&lt;&gt;$H22),40+(2*ROUNDDOWN(10*VLOOKUP(AY22,$A$8:$BU$48,42,FALSE)/VLOOKUP(AY22,$A$8:$H$48,8,FALSE),0)-ROUNDDOWN(10*BD22/$H22,0)),IF(AND(BB22="Nul",$AP22=$H22),58,0))))</f>
        <v>0</v>
      </c>
      <c r="BF22" s="98"/>
      <c r="BG22" s="50" t="str">
        <f>IF(BF22&lt;&gt;"",VLOOKUP(BF22,$A$8:$C$48,2,FALSE),"")</f>
        <v/>
      </c>
      <c r="BH22" s="43" t="str">
        <f>IF(BF22&lt;&gt;"",IF(BF22=$A22,"ERR",IF(OR(BF22=$P22,BF22=$W22,BF22=$AD22,BF22=$AK22,BF22=$AR22,BF22=$AY22,BF22=$BG22),"DUP",IF(ISNA(VLOOKUP(BF22,$A$8:$A$48,1,FALSE)),"ERR",IF(COUNTIF($I$8:$I$48,BF22)&gt;1,"ERR",IF($D22=VLOOKUP(BF22,$A$8:$D$48,4,FALSE),"CLUB","OK"))))),"")</f>
        <v/>
      </c>
      <c r="BI22" s="43"/>
      <c r="BJ22" s="14" t="str">
        <f>IF(BI22&lt;&gt;"",IF(BI22="Victoire",IF(VLOOKUP(BF22,$A$8:$BL$60,61,FALSE)="Défaite","OK","ERR"),IF(BI22="Défaite",IF(VLOOKUP(BF22,$A$8:$BL$60,61,FALSE)="Victoire","OK","ERR"),IF(BI22="Nul",IF(VLOOKUP(BF22,$A$8:$BL$60,61,FALSE)="Nul","OK","ERR")))),"")</f>
        <v/>
      </c>
      <c r="BK22" s="41"/>
      <c r="BL22" s="56">
        <f>IF(BI22="Victoire",100-ROUNDDOWN(20*BK22/$H22,0),
IF(BI22="Défaite",10+ROUNDDOWN(20*VLOOKUP(BF22,$A$8:$BU$48,42,FALSE)/VLOOKUP(BF22,$A$8:$H$48,8,FALSE),0),
IF(AND(BI22="Nul",$AP22&lt;&gt;$H22),40+(2*ROUNDDOWN(10*VLOOKUP(BF22,$A$8:$BU$48,42,FALSE)/VLOOKUP(BF22,$A$8:$H$48,8,FALSE),0)-ROUNDDOWN(10*BK22/$H22,0)),IF(AND(BI22="Nul",$AP22=$H22),58,0))))</f>
        <v>0</v>
      </c>
      <c r="BM22" s="89">
        <f>E20+E21+E22</f>
        <v>0</v>
      </c>
      <c r="BN22" s="60">
        <f>IF($I22&lt;&gt;"",VLOOKUP($I22,$A$8:$H$60,5,FALSE),0)+IF($P22&lt;&gt;"",VLOOKUP($P22,$A$8:$H$60,5,FALSE),0)+IF($W22&lt;&gt;"",VLOOKUP($W22,$A$8:$H$60,5,FALSE),0)+IF($AD22&lt;&gt;"",VLOOKUP($AD22,$A$8:$H$60,5,FALSE),0)+IF($AK22&lt;&gt;"",VLOOKUP($AK22,$A$8:$H$60,5,FALSE),0)+IF($AY22&lt;&gt;"",VLOOKUP($AY22,$A$8:$H$60,5,FALSE),0)+IF($BF22&lt;&gt;"",VLOOKUP($BF22,$A$8:$H$60,5,FALSE),0)+IF($AR22&lt;&gt;"",VLOOKUP($AR22,$A$8:$H$60,5,FALSE),0)</f>
        <v>0</v>
      </c>
      <c r="BO22" s="62"/>
      <c r="BP22" s="62"/>
    </row>
    <row r="23" spans="1:68" s="5" customFormat="1" ht="16.5">
      <c r="A23" s="96">
        <v>13</v>
      </c>
      <c r="B23" s="97" t="s">
        <v>435</v>
      </c>
      <c r="C23" s="97" t="s">
        <v>224</v>
      </c>
      <c r="D23" s="97" t="s">
        <v>229</v>
      </c>
      <c r="E23" s="91">
        <f>O23+V23+AC23+AJ23+AQ23+BP23+AX23+BE23+BL23</f>
        <v>0</v>
      </c>
      <c r="F23" s="41"/>
      <c r="G23" s="56" t="str">
        <f>IF($F23&lt;&gt;"",VLOOKUP(F23,Armees!$A$1:$B$283,2,FALSE),"")</f>
        <v/>
      </c>
      <c r="H23" s="42"/>
      <c r="I23" s="98"/>
      <c r="J23" s="50" t="str">
        <f>IF(I23&lt;&gt;"",VLOOKUP(I23,$A$8:$C$48,2,FALSE),"")</f>
        <v/>
      </c>
      <c r="K23" s="43" t="str">
        <f>IF(I23&lt;&gt;"",IF(I23=$A23,"ERR",IF(OR(I23=$P23,I23=$W23,I23=$AD23,I23=$AK23,I23=$AR23,I23=$AY23,I23=$BF23),"DUP",IF(ISNA(VLOOKUP(I23,$A$8:$A$60,1,FALSE)),"ERR",IF(COUNTIF($I$8:$I$60,I23)&gt;1,"ERR",IF($D23=VLOOKUP(I23,$A$8:$D$60,4,FALSE),"CLUB","OK"))))),"")</f>
        <v/>
      </c>
      <c r="L23" s="43"/>
      <c r="M23" s="73" t="str">
        <f>IF(L23&lt;&gt;"",IF(L23="Victoire",IF(VLOOKUP(I23,$A$8:$L$60,12,FALSE)="Défaite","OK","ERR"),IF(L23="Défaite",IF(VLOOKUP(I23,$A$8:$L$60,12,FALSE)="Victoire","OK","ERR"),IF(L23="Nul",IF(VLOOKUP(I23,$A$8:$L$60,12,FALSE)="Nul","OK","ERR")))),"")</f>
        <v/>
      </c>
      <c r="N23" s="41"/>
      <c r="O23" s="56">
        <f>IF(L23="Victoire",100-ROUNDDOWN(20*N23/$H23,0),
IF(L23="Défaite",10+ROUNDDOWN(20*VLOOKUP(I23,$A$8:$N$48,14,FALSE)/VLOOKUP(I23,$A$8:$H$48,8,FALSE),0),
IF(AND(L23="Nul",$N23&lt;&gt;$H23),40+(2*ROUNDDOWN(10*VLOOKUP(I23,$A$8:$N$48,14,FALSE)/VLOOKUP(I23,$A$8:$H$48,8,FALSE),0)-ROUNDDOWN(10*N23/$H23,0)),IF(AND(L23="Nul",$N23=$H23),58,0))))</f>
        <v>0</v>
      </c>
      <c r="P23" s="98"/>
      <c r="Q23" s="50" t="str">
        <f>IF(P23&lt;&gt;"",VLOOKUP(P23,$A$8:$C$48,2,FALSE),"")</f>
        <v/>
      </c>
      <c r="R23" s="14" t="str">
        <f>IF(P23&lt;&gt;"",IF(P23=$A23,"ERR",IF(OR(P23=$I23,P23=$W23,P23=$AD23,P23=$AK23,P23=$AR23,P23=$AY23,P23=$BF23),"DUP",IF(ISNA(VLOOKUP(P23,$A$8:$A$60,1,FALSE)),"ERR",IF(COUNTIF($I$8:$I$60,P23)&gt;1,"ERR",IF($D23=VLOOKUP(P23,$A$8:$D$60,4,FALSE),"CLUB","OK"))))),"")</f>
        <v/>
      </c>
      <c r="S23" s="43"/>
      <c r="T23" s="73" t="str">
        <f>IF(S23&lt;&gt;"",IF(S23="Victoire",IF(VLOOKUP(P23,$A$8:$L$60,12,FALSE)="Défaite","OK","ERR"),IF(S23="Défaite",IF(VLOOKUP(P23,$A$8:$L$60,12,FALSE)="Victoire","OK","ERR"),IF(S23="Nul",IF(VLOOKUP(P23,$A$8:$L$60,12,FALSE)="Nul","OK","ERR")))),"")</f>
        <v/>
      </c>
      <c r="U23" s="41"/>
      <c r="V23" s="56">
        <f>IF(S23="Victoire",100-ROUNDDOWN(20*U23/$H23,0),
IF(S23="Défaite",10+ROUNDDOWN(20*VLOOKUP(P23,$A$8:$AO$48,21,FALSE)/VLOOKUP(P23,$A$8:$H$48,8,FALSE),0),
IF(AND(S23="Nul",$U23&lt;&gt;$H23),40+(2*ROUNDDOWN(10*VLOOKUP(P23,$A$8:$AO$48,21,FALSE)/VLOOKUP(P23,$A$8:$H$48,8,FALSE),0)-ROUNDDOWN(10*U23/$H23,0)),IF(AND(S23="Nul",$U23=$H23),58,0))))</f>
        <v>0</v>
      </c>
      <c r="W23" s="98"/>
      <c r="X23" s="50" t="str">
        <f>IF(W23&lt;&gt;"",VLOOKUP(W23,$A$8:$C$48,2,FALSE),"")</f>
        <v/>
      </c>
      <c r="Y23" s="14" t="str">
        <f>IF(W23&lt;&gt;"",IF(W23=$A23,"ERR",IF(OR(W23=$P23,W23=$I23,W23=$AD23,W23=$AK23,W23=$AR23,W23=$AY23,W23=$BF23),"DUP",IF(ISNA(VLOOKUP(W23,$A$8:$A$60,1,FALSE)),"ERR",IF(COUNTIF($I$8:$I$60,W23)&gt;1,"ERR",IF($D23=VLOOKUP(W23,$A$8:$D$60,4,FALSE),"CLUB","OK"))))),"")</f>
        <v/>
      </c>
      <c r="Z23" s="43"/>
      <c r="AA23" s="43" t="str">
        <f>IF(Z23&lt;&gt;"",IF(Z23="Victoire",IF(VLOOKUP(W23,$A$8:$BJ$60,26,FALSE)="Défaite","OK","ERR"),IF(Z23="Défaite",IF(VLOOKUP(W23,$A$8:$BJ$60,26,FALSE)="Victoire","OK","ERR"),IF(Z23="Nul",IF(VLOOKUP(W23,$A$8:$BJ$60,26,FALSE)="Nul","OK","ERR")))),"")</f>
        <v/>
      </c>
      <c r="AB23" s="41"/>
      <c r="AC23" s="92">
        <f>IF(Z23="Victoire",100-ROUNDDOWN(20*AB23/$H23,0),
IF(Z23="Défaite",10+ROUNDDOWN(20*VLOOKUP(W23,$A$8:$AO$48,28,FALSE)/VLOOKUP(W23,$A$8:$H$48,8,FALSE),0),
IF(AND(Z23="Nul",$AB23&lt;&gt;$H23),40+(2*ROUNDDOWN(10*VLOOKUP(W23,$A$8:$AO$48,28,FALSE)/VLOOKUP(W23,$A$8:$H$48,8,FALSE),0)-ROUNDDOWN(10*AB23/$H23,0)),IF(AND(Z23="Nul",$AB23=$H23),58,0))))</f>
        <v>0</v>
      </c>
      <c r="AD23" s="99"/>
      <c r="AE23" s="50" t="str">
        <f>IF(AD23&lt;&gt;"",VLOOKUP(AD23,$A$8:$C$48,2,FALSE),"")</f>
        <v/>
      </c>
      <c r="AF23" s="14" t="str">
        <f>IF(AD23&lt;&gt;"",IF(AD23=$A23,"ERR",IF(OR(AD23=$P23,AD23=$W23,AD23=$I23,AD23=$AK23, AD23=$AR23,AD23=$AY23,AD23=$BF23),"DUP",IF(ISNA(VLOOKUP(AD23,$A$8:$A$60,1,FALSE)),"ERR",IF(COUNTIF($I$8:$I$60,AD23)&gt;1,"ERR",IF($D23=VLOOKUP(AD23,$A$8:$D$60,4,FALSE),"CLUB","OK"))))),"")</f>
        <v/>
      </c>
      <c r="AG23" s="43"/>
      <c r="AH23" s="73" t="str">
        <f>IF(AG23&lt;&gt;"",IF(AG23="Victoire",IF(VLOOKUP(AD23,$A$8:$L$60,12,FALSE)="Défaite","OK","ERR"),IF(AG23="Défaite",IF(VLOOKUP(AD23,$A$8:$L$60,12,FALSE)="Victoire","OK","ERR"),IF(AG23="Nul",IF(VLOOKUP(AD23,$A$8:$L$60,12,FALSE)="Nul","OK","ERR")))),"")</f>
        <v/>
      </c>
      <c r="AI23" s="41"/>
      <c r="AJ23" s="56">
        <f>IF(AG23="Victoire",100-ROUNDDOWN(20*AI23/$H23,0),
IF(AG23="Défaite",10+ROUNDDOWN(20*VLOOKUP(AD23,$A$8:$AO$48,35,FALSE)/VLOOKUP(AD23,$A$8:$H$48,8,FALSE),0),
IF(AND(AG23="Nul",$AI23&lt;&gt;$H23),40+(2*ROUNDDOWN(10*VLOOKUP(AD23,$A$8:$AO$48,35,FALSE)/VLOOKUP(AD23,$A$8:$H$48,8,FALSE),0)-ROUNDDOWN(10*AI23/$H23,0)),IF(AND(AG23="Nul",$AI23=$H23),58,0))))</f>
        <v>0</v>
      </c>
      <c r="AK23" s="98"/>
      <c r="AL23" s="50" t="str">
        <f>IF(AK23&lt;&gt;"",VLOOKUP(AK23,$A$8:$C$48,2,FALSE),"")</f>
        <v/>
      </c>
      <c r="AM23" s="14" t="str">
        <f>IF(AK23&lt;&gt;"",IF(AK23=$A23,"ERR",IF(OR(AK23=$P23,AK23=$W23,AK23=$AD23,AK23=$I23, AK23=$AR23,AK23=$AY23,AK23=$BF23),"DUP",IF(ISNA(VLOOKUP(AK23,$A$8:$A$48,1,FALSE)),"ERR",IF(COUNTIF($I$8:$I$48,AK23)&gt;1,"ERR",IF($D23=VLOOKUP(AK23,$A$8:$D$48,4,FALSE),"CLUB","OK"))))),"")</f>
        <v/>
      </c>
      <c r="AN23" s="43"/>
      <c r="AO23" s="14" t="str">
        <f>IF(AN23&lt;&gt;"",IF(AN23="Victoire",IF(VLOOKUP(AK23,$A$8:$BL$60,40,FALSE)="Défaite","OK","ERR"),IF(AN23="Défaite",IF(VLOOKUP(AK23,$A$8:$BL$60,40,FALSE)="Victoire","OK","ERR"),IF(AN23="Nul",IF(VLOOKUP(AK23,$A$8:$BL$60,40,FALSE)="Nul","OK","ERR")))),"")</f>
        <v/>
      </c>
      <c r="AP23" s="41"/>
      <c r="AQ23" s="56">
        <f>IF(AN23="Victoire",100-ROUNDDOWN(20*AP23/$H23,0),
IF(AN23="Défaite",10+ROUNDDOWN(20*VLOOKUP(AK23,$A$8:$BU$48,42,FALSE)/VLOOKUP(AK23,$A$8:$H$48,8,FALSE),0),
IF(AND(AN23="Nul",$AP23&lt;&gt;$H23),40+(2*ROUNDDOWN(10*VLOOKUP(AK23,$A$8:$BU$48,42,FALSE)/VLOOKUP(AK23,$A$8:$H$48,8,FALSE),0)-ROUNDDOWN(10*AP23/$H23,0)),IF(AND(AN23="Nul",$AP23=$H23),58,0))))</f>
        <v>0</v>
      </c>
      <c r="AR23" s="98"/>
      <c r="AS23" s="50" t="str">
        <f>IF(AR23&lt;&gt;"",VLOOKUP(AR23,$A$8:$C$48,2,FALSE),"")</f>
        <v/>
      </c>
      <c r="AT23" s="43" t="str">
        <f>IF(AR23&lt;&gt;"",IF(AR23=$A23,"ERR",IF(OR(AR23=$P23,AR23=$W23,AR23=$AD23,AR23=$AK23,AR23=$AY23,AR23=$BF23),"DUP",IF(ISNA(VLOOKUP(AR23,$A$8:$A$48,1,FALSE)),"ERR",IF(COUNTIF($I$8:$I$48,AR23)&gt;1,"ERR",IF($D23=VLOOKUP(AR23,$A$8:$D$48,4,FALSE),"CLUB","OK"))))),"")</f>
        <v/>
      </c>
      <c r="AU23" s="43"/>
      <c r="AV23" s="14" t="str">
        <f>IF(AU23&lt;&gt;"",IF(AU23="Victoire",IF(VLOOKUP(AR23,$A$8:$BL$60,47,FALSE)="Défaite","OK","ERR"),IF(AU23="Défaite",IF(VLOOKUP(AR23,$A$8:$BL$60,47,FALSE)="Victoire","OK","ERR"),IF(AU23="Nul",IF(VLOOKUP(AR23,$A$8:$BL$60,47,FALSE)="Nul","OK","ERR")))),"")</f>
        <v/>
      </c>
      <c r="AW23" s="41"/>
      <c r="AX23" s="56">
        <f>IF(AU23="Victoire",100-ROUNDDOWN(20*AW23/$H23,0),
IF(AU23="Défaite",10+ROUNDDOWN(20*VLOOKUP(AR23,$A$8:$BU$48,42,FALSE)/VLOOKUP(AR23,$A$8:$H$48,8,FALSE),0),
IF(AND(AU23="Nul",$AP23&lt;&gt;$H23),40+(2*ROUNDDOWN(10*VLOOKUP(AR23,$A$8:$BU$48,42,FALSE)/VLOOKUP(AR23,$A$8:$H$48,8,FALSE),0)-ROUNDDOWN(10*AW23/$H23,0)),IF(AND(AU23="Nul",$AP23=$H23),58,0))))</f>
        <v>0</v>
      </c>
      <c r="AY23" s="98"/>
      <c r="AZ23" s="50" t="str">
        <f>IF(AY23&lt;&gt;"",VLOOKUP(AY23,$A$8:$C$48,2,FALSE),"")</f>
        <v/>
      </c>
      <c r="BA23" s="43" t="str">
        <f>IF(AY23&lt;&gt;"",IF(AY23=$A23,"ERR",IF(OR(AY23=$P23,AY23=$W23,AY23=$AD23,AY23=$AK23,AY23=$AR23,AY23=$BG23,AY23=$BF23),"DUP",IF(ISNA(VLOOKUP(AY23,$A$8:$A$48,1,FALSE)),"ERR",IF(COUNTIF($I$8:$I$48,AY23)&gt;1,"ERR",IF($D23=VLOOKUP(AY23,$A$8:$D$48,4,FALSE),"CLUB","OK"))))),"")</f>
        <v/>
      </c>
      <c r="BB23" s="43"/>
      <c r="BC23" s="14" t="str">
        <f>IF(BB23&lt;&gt;"",IF(BB23="Victoire",IF(VLOOKUP(AY23,$A$8:$BL$60,54,FALSE)="Défaite","OK","ERR"),IF(BB23="Défaite",IF(VLOOKUP(AY23,$A$8:$BL$60,54,FALSE)="Victoire","OK","ERR"),IF(BB23="Nul",IF(VLOOKUP(AY23,$A$8:$BL$54,54,FALSE)="Nul","OK","ERR")))),"")</f>
        <v/>
      </c>
      <c r="BD23" s="41"/>
      <c r="BE23" s="56">
        <f>IF(BB23="Victoire",100-ROUNDDOWN(20*BD23/$H23,0),
IF(BB23="Défaite",10+ROUNDDOWN(20*VLOOKUP(AY23,$A$8:$BU$48,42,FALSE)/VLOOKUP(AY23,$A$8:$H$48,8,FALSE),0),
IF(AND(BB23="Nul",$AP23&lt;&gt;$H23),40+(2*ROUNDDOWN(10*VLOOKUP(AY23,$A$8:$BU$48,42,FALSE)/VLOOKUP(AY23,$A$8:$H$48,8,FALSE),0)-ROUNDDOWN(10*BD23/$H23,0)),IF(AND(BB23="Nul",$AP23=$H23),58,0))))</f>
        <v>0</v>
      </c>
      <c r="BF23" s="98"/>
      <c r="BG23" s="50" t="str">
        <f>IF(BF23&lt;&gt;"",VLOOKUP(BF23,$A$8:$C$48,2,FALSE),"")</f>
        <v/>
      </c>
      <c r="BH23" s="43" t="str">
        <f>IF(BF23&lt;&gt;"",IF(BF23=$A23,"ERR",IF(OR(BF23=$P23,BF23=$W23,BF23=$AD23,BF23=$AK23,BF23=$AR23,BF23=$AY23,BF23=$BG23),"DUP",IF(ISNA(VLOOKUP(BF23,$A$8:$A$48,1,FALSE)),"ERR",IF(COUNTIF($I$8:$I$48,BF23)&gt;1,"ERR",IF($D23=VLOOKUP(BF23,$A$8:$D$48,4,FALSE),"CLUB","OK"))))),"")</f>
        <v/>
      </c>
      <c r="BI23" s="43"/>
      <c r="BJ23" s="14" t="str">
        <f>IF(BI23&lt;&gt;"",IF(BI23="Victoire",IF(VLOOKUP(BF23,$A$8:$BL$60,61,FALSE)="Défaite","OK","ERR"),IF(BI23="Défaite",IF(VLOOKUP(BF23,$A$8:$BL$60,61,FALSE)="Victoire","OK","ERR"),IF(BI23="Nul",IF(VLOOKUP(BF23,$A$8:$BL$60,61,FALSE)="Nul","OK","ERR")))),"")</f>
        <v/>
      </c>
      <c r="BK23" s="41"/>
      <c r="BL23" s="56">
        <f>IF(BI23="Victoire",100-ROUNDDOWN(20*BK23/$H23,0),
IF(BI23="Défaite",10+ROUNDDOWN(20*VLOOKUP(BF23,$A$8:$BU$48,42,FALSE)/VLOOKUP(BF23,$A$8:$H$48,8,FALSE),0),
IF(AND(BI23="Nul",$AP23&lt;&gt;$H23),40+(2*ROUNDDOWN(10*VLOOKUP(BF23,$A$8:$BU$48,42,FALSE)/VLOOKUP(BF23,$A$8:$H$48,8,FALSE),0)-ROUNDDOWN(10*BK23/$H23,0)),IF(AND(BI23="Nul",$AP23=$H23),58,0))))</f>
        <v>0</v>
      </c>
      <c r="BM23" s="89">
        <f>E23+E24+E25</f>
        <v>0</v>
      </c>
      <c r="BN23" s="60">
        <f>IF($I23&lt;&gt;"",VLOOKUP($I23,$A$8:$H$60,5,FALSE),0)+IF($P23&lt;&gt;"",VLOOKUP($P23,$A$8:$H$60,5,FALSE),0)+IF($W23&lt;&gt;"",VLOOKUP($W23,$A$8:$H$60,5,FALSE),0)+IF($AD23&lt;&gt;"",VLOOKUP($AD23,$A$8:$H$60,5,FALSE),0)+IF($AK23&lt;&gt;"",VLOOKUP($AK23,$A$8:$H$60,5,FALSE),0)+IF($AY23&lt;&gt;"",VLOOKUP($AY23,$A$8:$H$60,5,FALSE),0)+IF($BF23&lt;&gt;"",VLOOKUP($BF23,$A$8:$H$60,5,FALSE),0)+IF($AR23&lt;&gt;"",VLOOKUP($AR23,$A$8:$H$60,5,FALSE),0)</f>
        <v>0</v>
      </c>
      <c r="BO23" s="62"/>
      <c r="BP23" s="62"/>
    </row>
    <row r="24" spans="1:68" s="5" customFormat="1" ht="16.5">
      <c r="A24" s="96">
        <v>14</v>
      </c>
      <c r="B24" s="97" t="s">
        <v>436</v>
      </c>
      <c r="C24" s="97" t="s">
        <v>223</v>
      </c>
      <c r="D24" s="97" t="s">
        <v>229</v>
      </c>
      <c r="E24" s="91">
        <f>O24+V24+AC24+AJ24+AQ24+BP24+AX24+BE24+BL24</f>
        <v>0</v>
      </c>
      <c r="F24" s="41"/>
      <c r="G24" s="56" t="str">
        <f>IF($F24&lt;&gt;"",VLOOKUP(F24,Armees!$A$1:$B$283,2,FALSE),"")</f>
        <v/>
      </c>
      <c r="H24" s="42"/>
      <c r="I24" s="98"/>
      <c r="J24" s="50" t="str">
        <f>IF(I24&lt;&gt;"",VLOOKUP(I24,$A$8:$C$48,2,FALSE),"")</f>
        <v/>
      </c>
      <c r="K24" s="43" t="str">
        <f>IF(I24&lt;&gt;"",IF(I24=$A24,"ERR",IF(OR(I24=$P24,I24=$W24,I24=$AD24,I24=$AK24,I24=$AR24,I24=$AY24,I24=$BF24),"DUP",IF(ISNA(VLOOKUP(I24,$A$8:$A$60,1,FALSE)),"ERR",IF(COUNTIF($I$8:$I$60,I24)&gt;1,"ERR",IF($D24=VLOOKUP(I24,$A$8:$D$60,4,FALSE),"CLUB","OK"))))),"")</f>
        <v/>
      </c>
      <c r="L24" s="43"/>
      <c r="M24" s="73" t="str">
        <f>IF(L24&lt;&gt;"",IF(L24="Victoire",IF(VLOOKUP(I24,$A$8:$L$60,12,FALSE)="Défaite","OK","ERR"),IF(L24="Défaite",IF(VLOOKUP(I24,$A$8:$L$60,12,FALSE)="Victoire","OK","ERR"),IF(L24="Nul",IF(VLOOKUP(I24,$A$8:$L$60,12,FALSE)="Nul","OK","ERR")))),"")</f>
        <v/>
      </c>
      <c r="N24" s="41"/>
      <c r="O24" s="56">
        <f>IF(L24="Victoire",100-ROUNDDOWN(20*N24/$H24,0),
IF(L24="Défaite",10+ROUNDDOWN(20*VLOOKUP(I24,$A$8:$N$48,14,FALSE)/VLOOKUP(I24,$A$8:$H$48,8,FALSE),0),
IF(AND(L24="Nul",$N24&lt;&gt;$H24),40+(2*ROUNDDOWN(10*VLOOKUP(I24,$A$8:$N$48,14,FALSE)/VLOOKUP(I24,$A$8:$H$48,8,FALSE),0)-ROUNDDOWN(10*N24/$H24,0)),IF(AND(L24="Nul",$N24=$H24),58,0))))</f>
        <v>0</v>
      </c>
      <c r="P24" s="98"/>
      <c r="Q24" s="50" t="str">
        <f>IF(P24&lt;&gt;"",VLOOKUP(P24,$A$8:$C$48,2,FALSE),"")</f>
        <v/>
      </c>
      <c r="R24" s="14" t="str">
        <f>IF(P24&lt;&gt;"",IF(P24=$A24,"ERR",IF(OR(P24=$I24,P24=$W24,P24=$AD24,P24=$AK24,P24=$AR24,P24=$AY24,P24=$BF24),"DUP",IF(ISNA(VLOOKUP(P24,$A$8:$A$60,1,FALSE)),"ERR",IF(COUNTIF($I$8:$I$60,P24)&gt;1,"ERR",IF($D24=VLOOKUP(P24,$A$8:$D$60,4,FALSE),"CLUB","OK"))))),"")</f>
        <v/>
      </c>
      <c r="S24" s="43"/>
      <c r="T24" s="73" t="str">
        <f>IF(S24&lt;&gt;"",IF(S24="Victoire",IF(VLOOKUP(P24,$A$8:$L$60,12,FALSE)="Défaite","OK","ERR"),IF(S24="Défaite",IF(VLOOKUP(P24,$A$8:$L$60,12,FALSE)="Victoire","OK","ERR"),IF(S24="Nul",IF(VLOOKUP(P24,$A$8:$L$60,12,FALSE)="Nul","OK","ERR")))),"")</f>
        <v/>
      </c>
      <c r="U24" s="41"/>
      <c r="V24" s="56">
        <f>IF(S24="Victoire",100-ROUNDDOWN(20*U24/$H24,0),
IF(S24="Défaite",10+ROUNDDOWN(20*VLOOKUP(P24,$A$8:$AO$48,21,FALSE)/VLOOKUP(P24,$A$8:$H$48,8,FALSE),0),
IF(AND(S24="Nul",$U24&lt;&gt;$H24),40+(2*ROUNDDOWN(10*VLOOKUP(P24,$A$8:$AO$48,21,FALSE)/VLOOKUP(P24,$A$8:$H$48,8,FALSE),0)-ROUNDDOWN(10*U24/$H24,0)),IF(AND(S24="Nul",$U24=$H24),58,0))))</f>
        <v>0</v>
      </c>
      <c r="W24" s="98"/>
      <c r="X24" s="50" t="str">
        <f>IF(W24&lt;&gt;"",VLOOKUP(W24,$A$8:$C$48,2,FALSE),"")</f>
        <v/>
      </c>
      <c r="Y24" s="14" t="str">
        <f>IF(W24&lt;&gt;"",IF(W24=$A24,"ERR",IF(OR(W24=$P24,W24=$I24,W24=$AD24,W24=$AK24,W24=$AR24,W24=$AY24,W24=$BF24),"DUP",IF(ISNA(VLOOKUP(W24,$A$8:$A$60,1,FALSE)),"ERR",IF(COUNTIF($I$8:$I$60,W24)&gt;1,"ERR",IF($D24=VLOOKUP(W24,$A$8:$D$60,4,FALSE),"CLUB","OK"))))),"")</f>
        <v/>
      </c>
      <c r="Z24" s="43"/>
      <c r="AA24" s="43" t="str">
        <f>IF(Z24&lt;&gt;"",IF(Z24="Victoire",IF(VLOOKUP(W24,$A$8:$BJ$60,26,FALSE)="Défaite","OK","ERR"),IF(Z24="Défaite",IF(VLOOKUP(W24,$A$8:$BJ$60,26,FALSE)="Victoire","OK","ERR"),IF(Z24="Nul",IF(VLOOKUP(W24,$A$8:$BJ$60,26,FALSE)="Nul","OK","ERR")))),"")</f>
        <v/>
      </c>
      <c r="AB24" s="41"/>
      <c r="AC24" s="92">
        <f>IF(Z24="Victoire",100-ROUNDDOWN(20*AB24/$H24,0),
IF(Z24="Défaite",10+ROUNDDOWN(20*VLOOKUP(W24,$A$8:$AO$48,28,FALSE)/VLOOKUP(W24,$A$8:$H$48,8,FALSE),0),
IF(AND(Z24="Nul",$AB24&lt;&gt;$H24),40+(2*ROUNDDOWN(10*VLOOKUP(W24,$A$8:$AO$48,28,FALSE)/VLOOKUP(W24,$A$8:$H$48,8,FALSE),0)-ROUNDDOWN(10*AB24/$H24,0)),IF(AND(Z24="Nul",$AB24=$H24),58,0))))</f>
        <v>0</v>
      </c>
      <c r="AD24" s="99"/>
      <c r="AE24" s="50" t="str">
        <f>IF(AD24&lt;&gt;"",VLOOKUP(AD24,$A$8:$C$48,2,FALSE),"")</f>
        <v/>
      </c>
      <c r="AF24" s="14" t="str">
        <f>IF(AD24&lt;&gt;"",IF(AD24=$A24,"ERR",IF(OR(AD24=$P24,AD24=$W24,AD24=$I24,AD24=$AK24, AD24=$AR24,AD24=$AY24,AD24=$BF24),"DUP",IF(ISNA(VLOOKUP(AD24,$A$8:$A$60,1,FALSE)),"ERR",IF(COUNTIF($I$8:$I$60,AD24)&gt;1,"ERR",IF($D24=VLOOKUP(AD24,$A$8:$D$60,4,FALSE),"CLUB","OK"))))),"")</f>
        <v/>
      </c>
      <c r="AG24" s="43"/>
      <c r="AH24" s="73" t="str">
        <f>IF(AG24&lt;&gt;"",IF(AG24="Victoire",IF(VLOOKUP(AD24,$A$8:$L$60,12,FALSE)="Défaite","OK","ERR"),IF(AG24="Défaite",IF(VLOOKUP(AD24,$A$8:$L$60,12,FALSE)="Victoire","OK","ERR"),IF(AG24="Nul",IF(VLOOKUP(AD24,$A$8:$L$60,12,FALSE)="Nul","OK","ERR")))),"")</f>
        <v/>
      </c>
      <c r="AI24" s="41"/>
      <c r="AJ24" s="56">
        <f>IF(AG24="Victoire",100-ROUNDDOWN(20*AI24/$H24,0),
IF(AG24="Défaite",10+ROUNDDOWN(20*VLOOKUP(AD24,$A$8:$AO$48,35,FALSE)/VLOOKUP(AD24,$A$8:$H$48,8,FALSE),0),
IF(AND(AG24="Nul",$AI24&lt;&gt;$H24),40+(2*ROUNDDOWN(10*VLOOKUP(AD24,$A$8:$AO$48,35,FALSE)/VLOOKUP(AD24,$A$8:$H$48,8,FALSE),0)-ROUNDDOWN(10*AI24/$H24,0)),IF(AND(AG24="Nul",$AI24=$H24),58,0))))</f>
        <v>0</v>
      </c>
      <c r="AK24" s="98"/>
      <c r="AL24" s="50" t="str">
        <f>IF(AK24&lt;&gt;"",VLOOKUP(AK24,$A$8:$C$48,2,FALSE),"")</f>
        <v/>
      </c>
      <c r="AM24" s="14" t="str">
        <f>IF(AK24&lt;&gt;"",IF(AK24=$A24,"ERR",IF(OR(AK24=$P24,AK24=$W24,AK24=$AD24,AK24=$I24, AK24=$AR24,AK24=$AY24,AK24=$BF24),"DUP",IF(ISNA(VLOOKUP(AK24,$A$8:$A$48,1,FALSE)),"ERR",IF(COUNTIF($I$8:$I$48,AK24)&gt;1,"ERR",IF($D24=VLOOKUP(AK24,$A$8:$D$48,4,FALSE),"CLUB","OK"))))),"")</f>
        <v/>
      </c>
      <c r="AN24" s="43"/>
      <c r="AO24" s="14" t="str">
        <f>IF(AN24&lt;&gt;"",IF(AN24="Victoire",IF(VLOOKUP(AK24,$A$8:$BL$60,40,FALSE)="Défaite","OK","ERR"),IF(AN24="Défaite",IF(VLOOKUP(AK24,$A$8:$BL$60,40,FALSE)="Victoire","OK","ERR"),IF(AN24="Nul",IF(VLOOKUP(AK24,$A$8:$BL$60,40,FALSE)="Nul","OK","ERR")))),"")</f>
        <v/>
      </c>
      <c r="AP24" s="41"/>
      <c r="AQ24" s="56">
        <f>IF(AN24="Victoire",100-ROUNDDOWN(20*AP24/$H24,0),
IF(AN24="Défaite",10+ROUNDDOWN(20*VLOOKUP(AK24,$A$8:$BU$48,42,FALSE)/VLOOKUP(AK24,$A$8:$H$48,8,FALSE),0),
IF(AND(AN24="Nul",$AP24&lt;&gt;$H24),40+(2*ROUNDDOWN(10*VLOOKUP(AK24,$A$8:$BU$48,42,FALSE)/VLOOKUP(AK24,$A$8:$H$48,8,FALSE),0)-ROUNDDOWN(10*AP24/$H24,0)),IF(AND(AN24="Nul",$AP24=$H24),58,0))))</f>
        <v>0</v>
      </c>
      <c r="AR24" s="98"/>
      <c r="AS24" s="50" t="str">
        <f>IF(AR24&lt;&gt;"",VLOOKUP(AR24,$A$8:$C$48,2,FALSE),"")</f>
        <v/>
      </c>
      <c r="AT24" s="43" t="str">
        <f>IF(AR24&lt;&gt;"",IF(AR24=$A24,"ERR",IF(OR(AR24=$P24,AR24=$W24,AR24=$AD24,AR24=$AK24,AR24=$AY24,AR24=$BF24),"DUP",IF(ISNA(VLOOKUP(AR24,$A$8:$A$48,1,FALSE)),"ERR",IF(COUNTIF($I$8:$I$48,AR24)&gt;1,"ERR",IF($D24=VLOOKUP(AR24,$A$8:$D$48,4,FALSE),"CLUB","OK"))))),"")</f>
        <v/>
      </c>
      <c r="AU24" s="43"/>
      <c r="AV24" s="14" t="str">
        <f>IF(AU24&lt;&gt;"",IF(AU24="Victoire",IF(VLOOKUP(AR24,$A$8:$BL$60,47,FALSE)="Défaite","OK","ERR"),IF(AU24="Défaite",IF(VLOOKUP(AR24,$A$8:$BL$60,47,FALSE)="Victoire","OK","ERR"),IF(AU24="Nul",IF(VLOOKUP(AR24,$A$8:$BL$60,47,FALSE)="Nul","OK","ERR")))),"")</f>
        <v/>
      </c>
      <c r="AW24" s="41"/>
      <c r="AX24" s="56">
        <f>IF(AU24="Victoire",100-ROUNDDOWN(20*AW24/$H24,0),
IF(AU24="Défaite",10+ROUNDDOWN(20*VLOOKUP(AR24,$A$8:$BU$48,42,FALSE)/VLOOKUP(AR24,$A$8:$H$48,8,FALSE),0),
IF(AND(AU24="Nul",$AP24&lt;&gt;$H24),40+(2*ROUNDDOWN(10*VLOOKUP(AR24,$A$8:$BU$48,42,FALSE)/VLOOKUP(AR24,$A$8:$H$48,8,FALSE),0)-ROUNDDOWN(10*AW24/$H24,0)),IF(AND(AU24="Nul",$AP24=$H24),58,0))))</f>
        <v>0</v>
      </c>
      <c r="AY24" s="98"/>
      <c r="AZ24" s="50" t="str">
        <f>IF(AY24&lt;&gt;"",VLOOKUP(AY24,$A$8:$C$48,2,FALSE),"")</f>
        <v/>
      </c>
      <c r="BA24" s="43" t="str">
        <f>IF(AY24&lt;&gt;"",IF(AY24=$A24,"ERR",IF(OR(AY24=$P24,AY24=$W24,AY24=$AD24,AY24=$AK24,AY24=$AR24,AY24=$BG24,AY24=$BF24),"DUP",IF(ISNA(VLOOKUP(AY24,$A$8:$A$48,1,FALSE)),"ERR",IF(COUNTIF($I$8:$I$48,AY24)&gt;1,"ERR",IF($D24=VLOOKUP(AY24,$A$8:$D$48,4,FALSE),"CLUB","OK"))))),"")</f>
        <v/>
      </c>
      <c r="BB24" s="43"/>
      <c r="BC24" s="14" t="str">
        <f>IF(BB24&lt;&gt;"",IF(BB24="Victoire",IF(VLOOKUP(AY24,$A$8:$BL$60,54,FALSE)="Défaite","OK","ERR"),IF(BB24="Défaite",IF(VLOOKUP(AY24,$A$8:$BL$60,54,FALSE)="Victoire","OK","ERR"),IF(BB24="Nul",IF(VLOOKUP(AY24,$A$8:$BL$54,54,FALSE)="Nul","OK","ERR")))),"")</f>
        <v/>
      </c>
      <c r="BD24" s="41"/>
      <c r="BE24" s="56">
        <f>IF(BB24="Victoire",100-ROUNDDOWN(20*BD24/$H24,0),
IF(BB24="Défaite",10+ROUNDDOWN(20*VLOOKUP(AY24,$A$8:$BU$48,42,FALSE)/VLOOKUP(AY24,$A$8:$H$48,8,FALSE),0),
IF(AND(BB24="Nul",$AP24&lt;&gt;$H24),40+(2*ROUNDDOWN(10*VLOOKUP(AY24,$A$8:$BU$48,42,FALSE)/VLOOKUP(AY24,$A$8:$H$48,8,FALSE),0)-ROUNDDOWN(10*BD24/$H24,0)),IF(AND(BB24="Nul",$AP24=$H24),58,0))))</f>
        <v>0</v>
      </c>
      <c r="BF24" s="98"/>
      <c r="BG24" s="50" t="str">
        <f>IF(BF24&lt;&gt;"",VLOOKUP(BF24,$A$8:$C$48,2,FALSE),"")</f>
        <v/>
      </c>
      <c r="BH24" s="43" t="str">
        <f>IF(BF24&lt;&gt;"",IF(BF24=$A24,"ERR",IF(OR(BF24=$P24,BF24=$W24,BF24=$AD24,BF24=$AK24,BF24=$AR24,BF24=$AY24,BF24=$BG24),"DUP",IF(ISNA(VLOOKUP(BF24,$A$8:$A$48,1,FALSE)),"ERR",IF(COUNTIF($I$8:$I$48,BF24)&gt;1,"ERR",IF($D24=VLOOKUP(BF24,$A$8:$D$48,4,FALSE),"CLUB","OK"))))),"")</f>
        <v/>
      </c>
      <c r="BI24" s="43"/>
      <c r="BJ24" s="14" t="str">
        <f>IF(BI24&lt;&gt;"",IF(BI24="Victoire",IF(VLOOKUP(BF24,$A$8:$BL$60,61,FALSE)="Défaite","OK","ERR"),IF(BI24="Défaite",IF(VLOOKUP(BF24,$A$8:$BL$60,61,FALSE)="Victoire","OK","ERR"),IF(BI24="Nul",IF(VLOOKUP(BF24,$A$8:$BL$60,61,FALSE)="Nul","OK","ERR")))),"")</f>
        <v/>
      </c>
      <c r="BK24" s="41"/>
      <c r="BL24" s="56">
        <f>IF(BI24="Victoire",100-ROUNDDOWN(20*BK24/$H24,0),
IF(BI24="Défaite",10+ROUNDDOWN(20*VLOOKUP(BF24,$A$8:$BU$48,42,FALSE)/VLOOKUP(BF24,$A$8:$H$48,8,FALSE),0),
IF(AND(BI24="Nul",$AP24&lt;&gt;$H24),40+(2*ROUNDDOWN(10*VLOOKUP(BF24,$A$8:$BU$48,42,FALSE)/VLOOKUP(BF24,$A$8:$H$48,8,FALSE),0)-ROUNDDOWN(10*BK24/$H24,0)),IF(AND(BI24="Nul",$AP24=$H24),58,0))))</f>
        <v>0</v>
      </c>
      <c r="BM24" s="89">
        <f>E23+E24+E25</f>
        <v>0</v>
      </c>
      <c r="BN24" s="60">
        <f>IF($I24&lt;&gt;"",VLOOKUP($I24,$A$8:$H$60,5,FALSE),0)+IF($P24&lt;&gt;"",VLOOKUP($P24,$A$8:$H$60,5,FALSE),0)+IF($W24&lt;&gt;"",VLOOKUP($W24,$A$8:$H$60,5,FALSE),0)+IF($AD24&lt;&gt;"",VLOOKUP($AD24,$A$8:$H$60,5,FALSE),0)+IF($AK24&lt;&gt;"",VLOOKUP($AK24,$A$8:$H$60,5,FALSE),0)+IF($AY24&lt;&gt;"",VLOOKUP($AY24,$A$8:$H$60,5,FALSE),0)+IF($BF24&lt;&gt;"",VLOOKUP($BF24,$A$8:$H$60,5,FALSE),0)+IF($AR24&lt;&gt;"",VLOOKUP($AR24,$A$8:$H$60,5,FALSE),0)</f>
        <v>0</v>
      </c>
      <c r="BO24" s="62"/>
      <c r="BP24" s="62"/>
    </row>
    <row r="25" spans="1:68" s="5" customFormat="1" ht="16.5">
      <c r="A25" s="96">
        <v>15</v>
      </c>
      <c r="B25" s="97" t="s">
        <v>437</v>
      </c>
      <c r="C25" s="97" t="s">
        <v>226</v>
      </c>
      <c r="D25" s="97" t="s">
        <v>229</v>
      </c>
      <c r="E25" s="91">
        <f>O25+V25+AC25+AJ25+AQ25+BP25+AX25+BE25+BL25</f>
        <v>0</v>
      </c>
      <c r="F25" s="41"/>
      <c r="G25" s="56" t="str">
        <f>IF($F25&lt;&gt;"",VLOOKUP(F25,Armees!$A$1:$B$283,2,FALSE),"")</f>
        <v/>
      </c>
      <c r="H25" s="42"/>
      <c r="I25" s="98"/>
      <c r="J25" s="50" t="str">
        <f>IF(I25&lt;&gt;"",VLOOKUP(I25,$A$8:$C$48,2,FALSE),"")</f>
        <v/>
      </c>
      <c r="K25" s="43" t="str">
        <f>IF(I25&lt;&gt;"",IF(I25=$A25,"ERR",IF(OR(I25=$P25,I25=$W25,I25=$AD25,I25=$AK25,I25=$AR25,I25=$AY25,I25=$BF25),"DUP",IF(ISNA(VLOOKUP(I25,$A$8:$A$60,1,FALSE)),"ERR",IF(COUNTIF($I$8:$I$60,I25)&gt;1,"ERR",IF($D25=VLOOKUP(I25,$A$8:$D$60,4,FALSE),"CLUB","OK"))))),"")</f>
        <v/>
      </c>
      <c r="L25" s="43"/>
      <c r="M25" s="73" t="str">
        <f>IF(L25&lt;&gt;"",IF(L25="Victoire",IF(VLOOKUP(I25,$A$8:$L$60,12,FALSE)="Défaite","OK","ERR"),IF(L25="Défaite",IF(VLOOKUP(I25,$A$8:$L$60,12,FALSE)="Victoire","OK","ERR"),IF(L25="Nul",IF(VLOOKUP(I25,$A$8:$L$60,12,FALSE)="Nul","OK","ERR")))),"")</f>
        <v/>
      </c>
      <c r="N25" s="41"/>
      <c r="O25" s="56">
        <f>IF(L25="Victoire",100-ROUNDDOWN(20*N25/$H25,0),
IF(L25="Défaite",10+ROUNDDOWN(20*VLOOKUP(I25,$A$8:$N$48,14,FALSE)/VLOOKUP(I25,$A$8:$H$48,8,FALSE),0),
IF(AND(L25="Nul",$N25&lt;&gt;$H25),40+(2*ROUNDDOWN(10*VLOOKUP(I25,$A$8:$N$48,14,FALSE)/VLOOKUP(I25,$A$8:$H$48,8,FALSE),0)-ROUNDDOWN(10*N25/$H25,0)),IF(AND(L25="Nul",$N25=$H25),58,0))))</f>
        <v>0</v>
      </c>
      <c r="P25" s="98"/>
      <c r="Q25" s="50" t="str">
        <f>IF(P25&lt;&gt;"",VLOOKUP(P25,$A$8:$C$48,2,FALSE),"")</f>
        <v/>
      </c>
      <c r="R25" s="14" t="str">
        <f>IF(P25&lt;&gt;"",IF(P25=$A25,"ERR",IF(OR(P25=$I25,P25=$W25,P25=$AD25,P25=$AK25,P25=$AR25,P25=$AY25,P25=$BF25),"DUP",IF(ISNA(VLOOKUP(P25,$A$8:$A$60,1,FALSE)),"ERR",IF(COUNTIF($I$8:$I$60,P25)&gt;1,"ERR",IF($D25=VLOOKUP(P25,$A$8:$D$60,4,FALSE),"CLUB","OK"))))),"")</f>
        <v/>
      </c>
      <c r="S25" s="43"/>
      <c r="T25" s="73" t="str">
        <f>IF(S25&lt;&gt;"",IF(S25="Victoire",IF(VLOOKUP(P25,$A$8:$L$60,12,FALSE)="Défaite","OK","ERR"),IF(S25="Défaite",IF(VLOOKUP(P25,$A$8:$L$60,12,FALSE)="Victoire","OK","ERR"),IF(S25="Nul",IF(VLOOKUP(P25,$A$8:$L$60,12,FALSE)="Nul","OK","ERR")))),"")</f>
        <v/>
      </c>
      <c r="U25" s="41"/>
      <c r="V25" s="56">
        <f>IF(S25="Victoire",100-ROUNDDOWN(20*U25/$H25,0),
IF(S25="Défaite",10+ROUNDDOWN(20*VLOOKUP(P25,$A$8:$AO$48,21,FALSE)/VLOOKUP(P25,$A$8:$H$48,8,FALSE),0),
IF(AND(S25="Nul",$U25&lt;&gt;$H25),40+(2*ROUNDDOWN(10*VLOOKUP(P25,$A$8:$AO$48,21,FALSE)/VLOOKUP(P25,$A$8:$H$48,8,FALSE),0)-ROUNDDOWN(10*U25/$H25,0)),IF(AND(S25="Nul",$U25=$H25),58,0))))</f>
        <v>0</v>
      </c>
      <c r="W25" s="98"/>
      <c r="X25" s="50" t="str">
        <f>IF(W25&lt;&gt;"",VLOOKUP(W25,$A$8:$C$48,2,FALSE),"")</f>
        <v/>
      </c>
      <c r="Y25" s="14" t="str">
        <f>IF(W25&lt;&gt;"",IF(W25=$A25,"ERR",IF(OR(W25=$P25,W25=$I25,W25=$AD25,W25=$AK25,W25=$AR25,W25=$AY25,W25=$BF25),"DUP",IF(ISNA(VLOOKUP(W25,$A$8:$A$60,1,FALSE)),"ERR",IF(COUNTIF($I$8:$I$60,W25)&gt;1,"ERR",IF($D25=VLOOKUP(W25,$A$8:$D$60,4,FALSE),"CLUB","OK"))))),"")</f>
        <v/>
      </c>
      <c r="Z25" s="43"/>
      <c r="AA25" s="43" t="str">
        <f>IF(Z25&lt;&gt;"",IF(Z25="Victoire",IF(VLOOKUP(W25,$A$8:$BJ$60,26,FALSE)="Défaite","OK","ERR"),IF(Z25="Défaite",IF(VLOOKUP(W25,$A$8:$BJ$60,26,FALSE)="Victoire","OK","ERR"),IF(Z25="Nul",IF(VLOOKUP(W25,$A$8:$BJ$60,26,FALSE)="Nul","OK","ERR")))),"")</f>
        <v/>
      </c>
      <c r="AB25" s="41"/>
      <c r="AC25" s="92">
        <f>IF(Z25="Victoire",100-ROUNDDOWN(20*AB25/$H25,0),
IF(Z25="Défaite",10+ROUNDDOWN(20*VLOOKUP(W25,$A$8:$AO$48,28,FALSE)/VLOOKUP(W25,$A$8:$H$48,8,FALSE),0),
IF(AND(Z25="Nul",$AB25&lt;&gt;$H25),40+(2*ROUNDDOWN(10*VLOOKUP(W25,$A$8:$AO$48,28,FALSE)/VLOOKUP(W25,$A$8:$H$48,8,FALSE),0)-ROUNDDOWN(10*AB25/$H25,0)),IF(AND(Z25="Nul",$AB25=$H25),58,0))))</f>
        <v>0</v>
      </c>
      <c r="AD25" s="99"/>
      <c r="AE25" s="50" t="str">
        <f>IF(AD25&lt;&gt;"",VLOOKUP(AD25,$A$8:$C$48,2,FALSE),"")</f>
        <v/>
      </c>
      <c r="AF25" s="14" t="str">
        <f>IF(AD25&lt;&gt;"",IF(AD25=$A25,"ERR",IF(OR(AD25=$P25,AD25=$W25,AD25=$I25,AD25=$AK25, AD25=$AR25,AD25=$AY25,AD25=$BF25),"DUP",IF(ISNA(VLOOKUP(AD25,$A$8:$A$60,1,FALSE)),"ERR",IF(COUNTIF($I$8:$I$60,AD25)&gt;1,"ERR",IF($D25=VLOOKUP(AD25,$A$8:$D$60,4,FALSE),"CLUB","OK"))))),"")</f>
        <v/>
      </c>
      <c r="AG25" s="43"/>
      <c r="AH25" s="73" t="str">
        <f>IF(AG25&lt;&gt;"",IF(AG25="Victoire",IF(VLOOKUP(AD25,$A$8:$L$60,12,FALSE)="Défaite","OK","ERR"),IF(AG25="Défaite",IF(VLOOKUP(AD25,$A$8:$L$60,12,FALSE)="Victoire","OK","ERR"),IF(AG25="Nul",IF(VLOOKUP(AD25,$A$8:$L$60,12,FALSE)="Nul","OK","ERR")))),"")</f>
        <v/>
      </c>
      <c r="AI25" s="41"/>
      <c r="AJ25" s="56">
        <f>IF(AG25="Victoire",100-ROUNDDOWN(20*AI25/$H25,0),
IF(AG25="Défaite",10+ROUNDDOWN(20*VLOOKUP(AD25,$A$8:$AO$48,35,FALSE)/VLOOKUP(AD25,$A$8:$H$48,8,FALSE),0),
IF(AND(AG25="Nul",$AI25&lt;&gt;$H25),40+(2*ROUNDDOWN(10*VLOOKUP(AD25,$A$8:$AO$48,35,FALSE)/VLOOKUP(AD25,$A$8:$H$48,8,FALSE),0)-ROUNDDOWN(10*AI25/$H25,0)),IF(AND(AG25="Nul",$AI25=$H25),58,0))))</f>
        <v>0</v>
      </c>
      <c r="AK25" s="98"/>
      <c r="AL25" s="50" t="str">
        <f>IF(AK25&lt;&gt;"",VLOOKUP(AK25,$A$8:$C$48,2,FALSE),"")</f>
        <v/>
      </c>
      <c r="AM25" s="14" t="str">
        <f>IF(AK25&lt;&gt;"",IF(AK25=$A25,"ERR",IF(OR(AK25=$P25,AK25=$W25,AK25=$AD25,AK25=$I25, AK25=$AR25,AK25=$AY25,AK25=$BF25),"DUP",IF(ISNA(VLOOKUP(AK25,$A$8:$A$48,1,FALSE)),"ERR",IF(COUNTIF($I$8:$I$48,AK25)&gt;1,"ERR",IF($D25=VLOOKUP(AK25,$A$8:$D$48,4,FALSE),"CLUB","OK"))))),"")</f>
        <v/>
      </c>
      <c r="AN25" s="43"/>
      <c r="AO25" s="14" t="str">
        <f>IF(AN25&lt;&gt;"",IF(AN25="Victoire",IF(VLOOKUP(AK25,$A$8:$BL$60,40,FALSE)="Défaite","OK","ERR"),IF(AN25="Défaite",IF(VLOOKUP(AK25,$A$8:$BL$60,40,FALSE)="Victoire","OK","ERR"),IF(AN25="Nul",IF(VLOOKUP(AK25,$A$8:$BL$60,40,FALSE)="Nul","OK","ERR")))),"")</f>
        <v/>
      </c>
      <c r="AP25" s="41"/>
      <c r="AQ25" s="56">
        <f>IF(AN25="Victoire",100-ROUNDDOWN(20*AP25/$H25,0),
IF(AN25="Défaite",10+ROUNDDOWN(20*VLOOKUP(AK25,$A$8:$BU$48,42,FALSE)/VLOOKUP(AK25,$A$8:$H$48,8,FALSE),0),
IF(AND(AN25="Nul",$AP25&lt;&gt;$H25),40+(2*ROUNDDOWN(10*VLOOKUP(AK25,$A$8:$BU$48,42,FALSE)/VLOOKUP(AK25,$A$8:$H$48,8,FALSE),0)-ROUNDDOWN(10*AP25/$H25,0)),IF(AND(AN25="Nul",$AP25=$H25),58,0))))</f>
        <v>0</v>
      </c>
      <c r="AR25" s="98"/>
      <c r="AS25" s="50" t="str">
        <f>IF(AR25&lt;&gt;"",VLOOKUP(AR25,$A$8:$C$48,2,FALSE),"")</f>
        <v/>
      </c>
      <c r="AT25" s="43" t="str">
        <f>IF(AR25&lt;&gt;"",IF(AR25=$A25,"ERR",IF(OR(AR25=$P25,AR25=$W25,AR25=$AD25,AR25=$AK25,AR25=$AY25,AR25=$BF25),"DUP",IF(ISNA(VLOOKUP(AR25,$A$8:$A$48,1,FALSE)),"ERR",IF(COUNTIF($I$8:$I$48,AR25)&gt;1,"ERR",IF($D25=VLOOKUP(AR25,$A$8:$D$48,4,FALSE),"CLUB","OK"))))),"")</f>
        <v/>
      </c>
      <c r="AU25" s="43"/>
      <c r="AV25" s="14" t="str">
        <f>IF(AU25&lt;&gt;"",IF(AU25="Victoire",IF(VLOOKUP(AR25,$A$8:$BL$60,47,FALSE)="Défaite","OK","ERR"),IF(AU25="Défaite",IF(VLOOKUP(AR25,$A$8:$BL$60,47,FALSE)="Victoire","OK","ERR"),IF(AU25="Nul",IF(VLOOKUP(AR25,$A$8:$BL$60,47,FALSE)="Nul","OK","ERR")))),"")</f>
        <v/>
      </c>
      <c r="AW25" s="41"/>
      <c r="AX25" s="56">
        <f>IF(AU25="Victoire",100-ROUNDDOWN(20*AW25/$H25,0),
IF(AU25="Défaite",10+ROUNDDOWN(20*VLOOKUP(AR25,$A$8:$BU$48,42,FALSE)/VLOOKUP(AR25,$A$8:$H$48,8,FALSE),0),
IF(AND(AU25="Nul",$AP25&lt;&gt;$H25),40+(2*ROUNDDOWN(10*VLOOKUP(AR25,$A$8:$BU$48,42,FALSE)/VLOOKUP(AR25,$A$8:$H$48,8,FALSE),0)-ROUNDDOWN(10*AW25/$H25,0)),IF(AND(AU25="Nul",$AP25=$H25),58,0))))</f>
        <v>0</v>
      </c>
      <c r="AY25" s="98"/>
      <c r="AZ25" s="50" t="str">
        <f>IF(AY25&lt;&gt;"",VLOOKUP(AY25,$A$8:$C$48,2,FALSE),"")</f>
        <v/>
      </c>
      <c r="BA25" s="43" t="str">
        <f>IF(AY25&lt;&gt;"",IF(AY25=$A25,"ERR",IF(OR(AY25=$P25,AY25=$W25,AY25=$AD25,AY25=$AK25,AY25=$AR25,AY25=$BG25,AY25=$BF25),"DUP",IF(ISNA(VLOOKUP(AY25,$A$8:$A$48,1,FALSE)),"ERR",IF(COUNTIF($I$8:$I$48,AY25)&gt;1,"ERR",IF($D25=VLOOKUP(AY25,$A$8:$D$48,4,FALSE),"CLUB","OK"))))),"")</f>
        <v/>
      </c>
      <c r="BB25" s="43"/>
      <c r="BC25" s="14" t="str">
        <f>IF(BB25&lt;&gt;"",IF(BB25="Victoire",IF(VLOOKUP(AY25,$A$8:$BL$60,54,FALSE)="Défaite","OK","ERR"),IF(BB25="Défaite",IF(VLOOKUP(AY25,$A$8:$BL$60,54,FALSE)="Victoire","OK","ERR"),IF(BB25="Nul",IF(VLOOKUP(AY25,$A$8:$BL$54,54,FALSE)="Nul","OK","ERR")))),"")</f>
        <v/>
      </c>
      <c r="BD25" s="41"/>
      <c r="BE25" s="56">
        <f>IF(BB25="Victoire",100-ROUNDDOWN(20*BD25/$H25,0),
IF(BB25="Défaite",10+ROUNDDOWN(20*VLOOKUP(AY25,$A$8:$BU$48,42,FALSE)/VLOOKUP(AY25,$A$8:$H$48,8,FALSE),0),
IF(AND(BB25="Nul",$AP25&lt;&gt;$H25),40+(2*ROUNDDOWN(10*VLOOKUP(AY25,$A$8:$BU$48,42,FALSE)/VLOOKUP(AY25,$A$8:$H$48,8,FALSE),0)-ROUNDDOWN(10*BD25/$H25,0)),IF(AND(BB25="Nul",$AP25=$H25),58,0))))</f>
        <v>0</v>
      </c>
      <c r="BF25" s="98"/>
      <c r="BG25" s="50" t="str">
        <f>IF(BF25&lt;&gt;"",VLOOKUP(BF25,$A$8:$C$48,2,FALSE),"")</f>
        <v/>
      </c>
      <c r="BH25" s="43" t="str">
        <f>IF(BF25&lt;&gt;"",IF(BF25=$A25,"ERR",IF(OR(BF25=$P25,BF25=$W25,BF25=$AD25,BF25=$AK25,BF25=$AR25,BF25=$AY25,BF25=$BG25),"DUP",IF(ISNA(VLOOKUP(BF25,$A$8:$A$48,1,FALSE)),"ERR",IF(COUNTIF($I$8:$I$48,BF25)&gt;1,"ERR",IF($D25=VLOOKUP(BF25,$A$8:$D$48,4,FALSE),"CLUB","OK"))))),"")</f>
        <v/>
      </c>
      <c r="BI25" s="43"/>
      <c r="BJ25" s="14" t="str">
        <f>IF(BI25&lt;&gt;"",IF(BI25="Victoire",IF(VLOOKUP(BF25,$A$8:$BL$60,61,FALSE)="Défaite","OK","ERR"),IF(BI25="Défaite",IF(VLOOKUP(BF25,$A$8:$BL$60,61,FALSE)="Victoire","OK","ERR"),IF(BI25="Nul",IF(VLOOKUP(BF25,$A$8:$BL$60,61,FALSE)="Nul","OK","ERR")))),"")</f>
        <v/>
      </c>
      <c r="BK25" s="41"/>
      <c r="BL25" s="56">
        <f>IF(BI25="Victoire",100-ROUNDDOWN(20*BK25/$H25,0),
IF(BI25="Défaite",10+ROUNDDOWN(20*VLOOKUP(BF25,$A$8:$BU$48,42,FALSE)/VLOOKUP(BF25,$A$8:$H$48,8,FALSE),0),
IF(AND(BI25="Nul",$AP25&lt;&gt;$H25),40+(2*ROUNDDOWN(10*VLOOKUP(BF25,$A$8:$BU$48,42,FALSE)/VLOOKUP(BF25,$A$8:$H$48,8,FALSE),0)-ROUNDDOWN(10*BK25/$H25,0)),IF(AND(BI25="Nul",$AP25=$H25),58,0))))</f>
        <v>0</v>
      </c>
      <c r="BM25" s="89">
        <f>E23+E24+E25</f>
        <v>0</v>
      </c>
      <c r="BN25" s="60">
        <f>IF($I25&lt;&gt;"",VLOOKUP($I25,$A$8:$H$60,5,FALSE),0)+IF($P25&lt;&gt;"",VLOOKUP($P25,$A$8:$H$60,5,FALSE),0)+IF($W25&lt;&gt;"",VLOOKUP($W25,$A$8:$H$60,5,FALSE),0)+IF($AD25&lt;&gt;"",VLOOKUP($AD25,$A$8:$H$60,5,FALSE),0)+IF($AK25&lt;&gt;"",VLOOKUP($AK25,$A$8:$H$60,5,FALSE),0)+IF($AY25&lt;&gt;"",VLOOKUP($AY25,$A$8:$H$60,5,FALSE),0)+IF($BF25&lt;&gt;"",VLOOKUP($BF25,$A$8:$H$60,5,FALSE),0)+IF($AR25&lt;&gt;"",VLOOKUP($AR25,$A$8:$H$60,5,FALSE),0)</f>
        <v>0</v>
      </c>
      <c r="BO25" s="62"/>
      <c r="BP25" s="62"/>
    </row>
    <row r="26" spans="1:68" s="5" customFormat="1" ht="16.5">
      <c r="A26" s="96">
        <v>4</v>
      </c>
      <c r="B26" s="97" t="s">
        <v>426</v>
      </c>
      <c r="C26" s="97" t="s">
        <v>224</v>
      </c>
      <c r="D26" s="97" t="s">
        <v>225</v>
      </c>
      <c r="E26" s="91">
        <f>O26+V26+AC26+AJ26+AQ26+BP26+AX26+BE26+BL26</f>
        <v>0</v>
      </c>
      <c r="F26" s="41"/>
      <c r="G26" s="56" t="str">
        <f>IF($F26&lt;&gt;"",VLOOKUP(F26,Armees!$A$1:$B$283,2,FALSE),"")</f>
        <v/>
      </c>
      <c r="H26" s="42"/>
      <c r="I26" s="98"/>
      <c r="J26" s="50" t="str">
        <f>IF(I26&lt;&gt;"",VLOOKUP(I26,$A$8:$C$48,2,FALSE),"")</f>
        <v/>
      </c>
      <c r="K26" s="43" t="str">
        <f>IF(I26&lt;&gt;"",IF(I26=$A26,"ERR",IF(OR(I26=$P26,I26=$W26,I26=$AD26,I26=$AK26,I26=$AR26,I26=$AY26,I26=$BF26),"DUP",IF(ISNA(VLOOKUP(I26,$A$8:$A$60,1,FALSE)),"ERR",IF(COUNTIF($I$8:$I$60,I26)&gt;1,"ERR",IF($D26=VLOOKUP(I26,$A$8:$D$60,4,FALSE),"CLUB","OK"))))),"")</f>
        <v/>
      </c>
      <c r="L26" s="43"/>
      <c r="M26" s="73" t="str">
        <f>IF(L26&lt;&gt;"",IF(L26="Victoire",IF(VLOOKUP(I26,$A$8:$L$60,12,FALSE)="Défaite","OK","ERR"),IF(L26="Défaite",IF(VLOOKUP(I26,$A$8:$L$60,12,FALSE)="Victoire","OK","ERR"),IF(L26="Nul",IF(VLOOKUP(I26,$A$8:$L$60,12,FALSE)="Nul","OK","ERR")))),"")</f>
        <v/>
      </c>
      <c r="N26" s="41"/>
      <c r="O26" s="56">
        <f>IF(L26="Victoire",100-ROUNDDOWN(20*N26/$H26,0),
IF(L26="Défaite",10+ROUNDDOWN(20*VLOOKUP(I26,$A$8:$N$48,14,FALSE)/VLOOKUP(I26,$A$8:$H$48,8,FALSE),0),
IF(AND(L26="Nul",$N26&lt;&gt;$H26),40+(2*ROUNDDOWN(10*VLOOKUP(I26,$A$8:$N$48,14,FALSE)/VLOOKUP(I26,$A$8:$H$48,8,FALSE),0)-ROUNDDOWN(10*N26/$H26,0)),IF(AND(L26="Nul",$N26=$H26),58,0))))</f>
        <v>0</v>
      </c>
      <c r="P26" s="98"/>
      <c r="Q26" s="50" t="str">
        <f>IF(P26&lt;&gt;"",VLOOKUP(P26,$A$8:$C$48,2,FALSE),"")</f>
        <v/>
      </c>
      <c r="R26" s="14" t="str">
        <f>IF(P26&lt;&gt;"",IF(P26=$A26,"ERR",IF(OR(P26=$I26,P26=$W26,P26=$AD26,P26=$AK26,P26=$AR26,P26=$AY26,P26=$BF26),"DUP",IF(ISNA(VLOOKUP(P26,$A$8:$A$60,1,FALSE)),"ERR",IF(COUNTIF($I$8:$I$60,P26)&gt;1,"ERR",IF($D26=VLOOKUP(P26,$A$8:$D$60,4,FALSE),"CLUB","OK"))))),"")</f>
        <v/>
      </c>
      <c r="S26" s="43"/>
      <c r="T26" s="73" t="str">
        <f>IF(S26&lt;&gt;"",IF(S26="Victoire",IF(VLOOKUP(P26,$A$8:$L$60,12,FALSE)="Défaite","OK","ERR"),IF(S26="Défaite",IF(VLOOKUP(P26,$A$8:$L$60,12,FALSE)="Victoire","OK","ERR"),IF(S26="Nul",IF(VLOOKUP(P26,$A$8:$L$60,12,FALSE)="Nul","OK","ERR")))),"")</f>
        <v/>
      </c>
      <c r="U26" s="41"/>
      <c r="V26" s="56">
        <f>IF(S26="Victoire",100-ROUNDDOWN(20*U26/$H26,0),
IF(S26="Défaite",10+ROUNDDOWN(20*VLOOKUP(P26,$A$8:$AO$48,21,FALSE)/VLOOKUP(P26,$A$8:$H$48,8,FALSE),0),
IF(AND(S26="Nul",$U26&lt;&gt;$H26),40+(2*ROUNDDOWN(10*VLOOKUP(P26,$A$8:$AO$48,21,FALSE)/VLOOKUP(P26,$A$8:$H$48,8,FALSE),0)-ROUNDDOWN(10*U26/$H26,0)),IF(AND(S26="Nul",$U26=$H26),58,0))))</f>
        <v>0</v>
      </c>
      <c r="W26" s="98"/>
      <c r="X26" s="50" t="str">
        <f>IF(W26&lt;&gt;"",VLOOKUP(W26,$A$8:$C$48,2,FALSE),"")</f>
        <v/>
      </c>
      <c r="Y26" s="14" t="str">
        <f>IF(W26&lt;&gt;"",IF(W26=$A26,"ERR",IF(OR(W26=$P26,W26=$I26,W26=$AD26,W26=$AK26,W26=$AR26,W26=$AY26,W26=$BF26),"DUP",IF(ISNA(VLOOKUP(W26,$A$8:$A$60,1,FALSE)),"ERR",IF(COUNTIF($I$8:$I$60,W26)&gt;1,"ERR",IF($D26=VLOOKUP(W26,$A$8:$D$60,4,FALSE),"CLUB","OK"))))),"")</f>
        <v/>
      </c>
      <c r="Z26" s="43"/>
      <c r="AA26" s="43" t="str">
        <f>IF(Z26&lt;&gt;"",IF(Z26="Victoire",IF(VLOOKUP(W26,$A$8:$BJ$60,26,FALSE)="Défaite","OK","ERR"),IF(Z26="Défaite",IF(VLOOKUP(W26,$A$8:$BJ$60,26,FALSE)="Victoire","OK","ERR"),IF(Z26="Nul",IF(VLOOKUP(W26,$A$8:$BJ$60,26,FALSE)="Nul","OK","ERR")))),"")</f>
        <v/>
      </c>
      <c r="AB26" s="41"/>
      <c r="AC26" s="92">
        <f>IF(Z26="Victoire",100-ROUNDDOWN(20*AB26/$H26,0),
IF(Z26="Défaite",10+ROUNDDOWN(20*VLOOKUP(W26,$A$8:$AO$48,28,FALSE)/VLOOKUP(W26,$A$8:$H$48,8,FALSE),0),
IF(AND(Z26="Nul",$AB26&lt;&gt;$H26),40+(2*ROUNDDOWN(10*VLOOKUP(W26,$A$8:$AO$48,28,FALSE)/VLOOKUP(W26,$A$8:$H$48,8,FALSE),0)-ROUNDDOWN(10*AB26/$H26,0)),IF(AND(Z26="Nul",$AB26=$H26),58,0))))</f>
        <v>0</v>
      </c>
      <c r="AD26" s="99"/>
      <c r="AE26" s="50" t="str">
        <f>IF(AD26&lt;&gt;"",VLOOKUP(AD26,$A$8:$C$48,2,FALSE),"")</f>
        <v/>
      </c>
      <c r="AF26" s="14" t="str">
        <f>IF(AD26&lt;&gt;"",IF(AD26=$A26,"ERR",IF(OR(AD26=$P26,AD26=$W26,AD26=$I26,AD26=$AK26, AD26=$AR26,AD26=$AY26,AD26=$BF26),"DUP",IF(ISNA(VLOOKUP(AD26,$A$8:$A$60,1,FALSE)),"ERR",IF(COUNTIF($I$8:$I$60,AD26)&gt;1,"ERR",IF($D26=VLOOKUP(AD26,$A$8:$D$60,4,FALSE),"CLUB","OK"))))),"")</f>
        <v/>
      </c>
      <c r="AG26" s="43"/>
      <c r="AH26" s="73" t="str">
        <f>IF(AG26&lt;&gt;"",IF(AG26="Victoire",IF(VLOOKUP(AD26,$A$8:$L$60,12,FALSE)="Défaite","OK","ERR"),IF(AG26="Défaite",IF(VLOOKUP(AD26,$A$8:$L$60,12,FALSE)="Victoire","OK","ERR"),IF(AG26="Nul",IF(VLOOKUP(AD26,$A$8:$L$60,12,FALSE)="Nul","OK","ERR")))),"")</f>
        <v/>
      </c>
      <c r="AI26" s="41"/>
      <c r="AJ26" s="56">
        <f>IF(AG26="Victoire",100-ROUNDDOWN(20*AI26/$H26,0),
IF(AG26="Défaite",10+ROUNDDOWN(20*VLOOKUP(AD26,$A$8:$AO$48,35,FALSE)/VLOOKUP(AD26,$A$8:$H$48,8,FALSE),0),
IF(AND(AG26="Nul",$AI26&lt;&gt;$H26),40+(2*ROUNDDOWN(10*VLOOKUP(AD26,$A$8:$AO$48,35,FALSE)/VLOOKUP(AD26,$A$8:$H$48,8,FALSE),0)-ROUNDDOWN(10*AI26/$H26,0)),IF(AND(AG26="Nul",$AI26=$H26),58,0))))</f>
        <v>0</v>
      </c>
      <c r="AK26" s="98"/>
      <c r="AL26" s="50" t="str">
        <f>IF(AK26&lt;&gt;"",VLOOKUP(AK26,$A$8:$C$48,2,FALSE),"")</f>
        <v/>
      </c>
      <c r="AM26" s="14" t="str">
        <f>IF(AK26&lt;&gt;"",IF(AK26=$A26,"ERR",IF(OR(AK26=$P26,AK26=$W26,AK26=$AD26,AK26=$I26, AK26=$AR26,AK26=$AY26,AK26=$BF26),"DUP",IF(ISNA(VLOOKUP(AK26,$A$8:$A$48,1,FALSE)),"ERR",IF(COUNTIF($I$8:$I$48,AK26)&gt;1,"ERR",IF($D26=VLOOKUP(AK26,$A$8:$D$48,4,FALSE),"CLUB","OK"))))),"")</f>
        <v/>
      </c>
      <c r="AN26" s="43"/>
      <c r="AO26" s="14" t="str">
        <f>IF(AN26&lt;&gt;"",IF(AN26="Victoire",IF(VLOOKUP(AK26,$A$8:$BL$60,40,FALSE)="Défaite","OK","ERR"),IF(AN26="Défaite",IF(VLOOKUP(AK26,$A$8:$BL$60,40,FALSE)="Victoire","OK","ERR"),IF(AN26="Nul",IF(VLOOKUP(AK26,$A$8:$BL$60,40,FALSE)="Nul","OK","ERR")))),"")</f>
        <v/>
      </c>
      <c r="AP26" s="41"/>
      <c r="AQ26" s="56">
        <f>IF(AN26="Victoire",100-ROUNDDOWN(20*AP26/$H26,0),
IF(AN26="Défaite",10+ROUNDDOWN(20*VLOOKUP(AK26,$A$8:$BU$48,42,FALSE)/VLOOKUP(AK26,$A$8:$H$48,8,FALSE),0),
IF(AND(AN26="Nul",$AP26&lt;&gt;$H26),40+(2*ROUNDDOWN(10*VLOOKUP(AK26,$A$8:$BU$48,42,FALSE)/VLOOKUP(AK26,$A$8:$H$48,8,FALSE),0)-ROUNDDOWN(10*AP26/$H26,0)),IF(AND(AN26="Nul",$AP26=$H26),58,0))))</f>
        <v>0</v>
      </c>
      <c r="AR26" s="98"/>
      <c r="AS26" s="50" t="str">
        <f>IF(AR26&lt;&gt;"",VLOOKUP(AR26,$A$8:$C$48,2,FALSE),"")</f>
        <v/>
      </c>
      <c r="AT26" s="43" t="str">
        <f>IF(AR26&lt;&gt;"",IF(AR26=$A26,"ERR",IF(OR(AR26=$P26,AR26=$W26,AR26=$AD26,AR26=$AK26,AR26=$AY26,AR26=$BF26),"DUP",IF(ISNA(VLOOKUP(AR26,$A$8:$A$48,1,FALSE)),"ERR",IF(COUNTIF($I$8:$I$48,AR26)&gt;1,"ERR",IF($D26=VLOOKUP(AR26,$A$8:$D$48,4,FALSE),"CLUB","OK"))))),"")</f>
        <v/>
      </c>
      <c r="AU26" s="43"/>
      <c r="AV26" s="14" t="str">
        <f>IF(AU26&lt;&gt;"",IF(AU26="Victoire",IF(VLOOKUP(AR26,$A$8:$BL$60,47,FALSE)="Défaite","OK","ERR"),IF(AU26="Défaite",IF(VLOOKUP(AR26,$A$8:$BL$60,47,FALSE)="Victoire","OK","ERR"),IF(AU26="Nul",IF(VLOOKUP(AR26,$A$8:$BL$60,47,FALSE)="Nul","OK","ERR")))),"")</f>
        <v/>
      </c>
      <c r="AW26" s="41"/>
      <c r="AX26" s="56">
        <f>IF(AU26="Victoire",100-ROUNDDOWN(20*AW26/$H26,0),
IF(AU26="Défaite",10+ROUNDDOWN(20*VLOOKUP(AR26,$A$8:$BU$48,42,FALSE)/VLOOKUP(AR26,$A$8:$H$48,8,FALSE),0),
IF(AND(AU26="Nul",$AP26&lt;&gt;$H26),40+(2*ROUNDDOWN(10*VLOOKUP(AR26,$A$8:$BU$48,42,FALSE)/VLOOKUP(AR26,$A$8:$H$48,8,FALSE),0)-ROUNDDOWN(10*AW26/$H26,0)),IF(AND(AU26="Nul",$AP26=$H26),58,0))))</f>
        <v>0</v>
      </c>
      <c r="AY26" s="98"/>
      <c r="AZ26" s="50" t="str">
        <f>IF(AY26&lt;&gt;"",VLOOKUP(AY26,$A$8:$C$48,2,FALSE),"")</f>
        <v/>
      </c>
      <c r="BA26" s="43" t="str">
        <f>IF(AY26&lt;&gt;"",IF(AY26=$A26,"ERR",IF(OR(AY26=$P26,AY26=$W26,AY26=$AD26,AY26=$AK26,AY26=$AR26,AY26=$BG26,AY26=$BF26),"DUP",IF(ISNA(VLOOKUP(AY26,$A$8:$A$48,1,FALSE)),"ERR",IF(COUNTIF($I$8:$I$48,AY26)&gt;1,"ERR",IF($D26=VLOOKUP(AY26,$A$8:$D$48,4,FALSE),"CLUB","OK"))))),"")</f>
        <v/>
      </c>
      <c r="BB26" s="43"/>
      <c r="BC26" s="14" t="str">
        <f>IF(BB26&lt;&gt;"",IF(BB26="Victoire",IF(VLOOKUP(AY26,$A$8:$BL$60,54,FALSE)="Défaite","OK","ERR"),IF(BB26="Défaite",IF(VLOOKUP(AY26,$A$8:$BL$60,54,FALSE)="Victoire","OK","ERR"),IF(BB26="Nul",IF(VLOOKUP(AY26,$A$8:$BL$54,54,FALSE)="Nul","OK","ERR")))),"")</f>
        <v/>
      </c>
      <c r="BD26" s="41"/>
      <c r="BE26" s="56">
        <f>IF(BB26="Victoire",100-ROUNDDOWN(20*BD26/$H26,0),
IF(BB26="Défaite",10+ROUNDDOWN(20*VLOOKUP(AY26,$A$8:$BU$48,42,FALSE)/VLOOKUP(AY26,$A$8:$H$48,8,FALSE),0),
IF(AND(BB26="Nul",$AP26&lt;&gt;$H26),40+(2*ROUNDDOWN(10*VLOOKUP(AY26,$A$8:$BU$48,42,FALSE)/VLOOKUP(AY26,$A$8:$H$48,8,FALSE),0)-ROUNDDOWN(10*BD26/$H26,0)),IF(AND(BB26="Nul",$AP26=$H26),58,0))))</f>
        <v>0</v>
      </c>
      <c r="BF26" s="98"/>
      <c r="BG26" s="50" t="str">
        <f>IF(BF26&lt;&gt;"",VLOOKUP(BF26,$A$8:$C$48,2,FALSE),"")</f>
        <v/>
      </c>
      <c r="BH26" s="43" t="str">
        <f>IF(BF26&lt;&gt;"",IF(BF26=$A26,"ERR",IF(OR(BF26=$P26,BF26=$W26,BF26=$AD26,BF26=$AK26,BF26=$AR26,BF26=$AY26,BF26=$BG26),"DUP",IF(ISNA(VLOOKUP(BF26,$A$8:$A$48,1,FALSE)),"ERR",IF(COUNTIF($I$8:$I$48,BF26)&gt;1,"ERR",IF($D26=VLOOKUP(BF26,$A$8:$D$48,4,FALSE),"CLUB","OK"))))),"")</f>
        <v/>
      </c>
      <c r="BI26" s="43"/>
      <c r="BJ26" s="14" t="str">
        <f>IF(BI26&lt;&gt;"",IF(BI26="Victoire",IF(VLOOKUP(BF26,$A$8:$BL$60,61,FALSE)="Défaite","OK","ERR"),IF(BI26="Défaite",IF(VLOOKUP(BF26,$A$8:$BL$60,61,FALSE)="Victoire","OK","ERR"),IF(BI26="Nul",IF(VLOOKUP(BF26,$A$8:$BL$60,61,FALSE)="Nul","OK","ERR")))),"")</f>
        <v/>
      </c>
      <c r="BK26" s="41"/>
      <c r="BL26" s="56">
        <f>IF(BI26="Victoire",100-ROUNDDOWN(20*BK26/$H26,0),
IF(BI26="Défaite",10+ROUNDDOWN(20*VLOOKUP(BF26,$A$8:$BU$48,42,FALSE)/VLOOKUP(BF26,$A$8:$H$48,8,FALSE),0),
IF(AND(BI26="Nul",$AP26&lt;&gt;$H26),40+(2*ROUNDDOWN(10*VLOOKUP(BF26,$A$8:$BU$48,42,FALSE)/VLOOKUP(BF26,$A$8:$H$48,8,FALSE),0)-ROUNDDOWN(10*BK26/$H26,0)),IF(AND(BI26="Nul",$AP26=$H26),58,0))))</f>
        <v>0</v>
      </c>
      <c r="BM26" s="89">
        <f>E26+E27+E28</f>
        <v>0</v>
      </c>
      <c r="BN26" s="60">
        <f>IF($I26&lt;&gt;"",VLOOKUP($I26,$A$8:$H$60,5,FALSE),0)+IF($P26&lt;&gt;"",VLOOKUP($P26,$A$8:$H$60,5,FALSE),0)+IF($W26&lt;&gt;"",VLOOKUP($W26,$A$8:$H$60,5,FALSE),0)+IF($AD26&lt;&gt;"",VLOOKUP($AD26,$A$8:$H$60,5,FALSE),0)+IF($AK26&lt;&gt;"",VLOOKUP($AK26,$A$8:$H$60,5,FALSE),0)+IF($AY26&lt;&gt;"",VLOOKUP($AY26,$A$8:$H$60,5,FALSE),0)+IF($BF26&lt;&gt;"",VLOOKUP($BF26,$A$8:$H$60,5,FALSE),0)+IF($AR26&lt;&gt;"",VLOOKUP($AR26,$A$8:$H$60,5,FALSE),0)</f>
        <v>0</v>
      </c>
      <c r="BO26" s="62"/>
      <c r="BP26" s="62"/>
    </row>
    <row r="27" spans="1:68" s="5" customFormat="1" ht="16.5">
      <c r="A27" s="96">
        <v>5</v>
      </c>
      <c r="B27" s="97" t="s">
        <v>427</v>
      </c>
      <c r="C27" s="97" t="s">
        <v>223</v>
      </c>
      <c r="D27" s="97" t="s">
        <v>225</v>
      </c>
      <c r="E27" s="91">
        <f>O27+V27+AC27+AJ27+AQ27+BP27+AX27+BE27+BL27</f>
        <v>0</v>
      </c>
      <c r="F27" s="41"/>
      <c r="G27" s="56" t="str">
        <f>IF($F27&lt;&gt;"",VLOOKUP(F27,Armees!$A$1:$B$283,2,FALSE),"")</f>
        <v/>
      </c>
      <c r="H27" s="42"/>
      <c r="I27" s="98"/>
      <c r="J27" s="50" t="str">
        <f>IF(I27&lt;&gt;"",VLOOKUP(I27,$A$8:$C$48,2,FALSE),"")</f>
        <v/>
      </c>
      <c r="K27" s="43" t="str">
        <f>IF(I27&lt;&gt;"",IF(I27=$A27,"ERR",IF(OR(I27=$P27,I27=$W27,I27=$AD27,I27=$AK27,I27=$AR27,I27=$AY27,I27=$BF27),"DUP",IF(ISNA(VLOOKUP(I27,$A$8:$A$60,1,FALSE)),"ERR",IF(COUNTIF($I$8:$I$60,I27)&gt;1,"ERR",IF($D27=VLOOKUP(I27,$A$8:$D$60,4,FALSE),"CLUB","OK"))))),"")</f>
        <v/>
      </c>
      <c r="L27" s="43"/>
      <c r="M27" s="73" t="str">
        <f>IF(L27&lt;&gt;"",IF(L27="Victoire",IF(VLOOKUP(I27,$A$8:$L$60,12,FALSE)="Défaite","OK","ERR"),IF(L27="Défaite",IF(VLOOKUP(I27,$A$8:$L$60,12,FALSE)="Victoire","OK","ERR"),IF(L27="Nul",IF(VLOOKUP(I27,$A$8:$L$60,12,FALSE)="Nul","OK","ERR")))),"")</f>
        <v/>
      </c>
      <c r="N27" s="41"/>
      <c r="O27" s="56">
        <f>IF(L27="Victoire",100-ROUNDDOWN(20*N27/$H27,0),
IF(L27="Défaite",10+ROUNDDOWN(20*VLOOKUP(I27,$A$8:$N$48,14,FALSE)/VLOOKUP(I27,$A$8:$H$48,8,FALSE),0),
IF(AND(L27="Nul",$N27&lt;&gt;$H27),40+(2*ROUNDDOWN(10*VLOOKUP(I27,$A$8:$N$48,14,FALSE)/VLOOKUP(I27,$A$8:$H$48,8,FALSE),0)-ROUNDDOWN(10*N27/$H27,0)),IF(AND(L27="Nul",$N27=$H27),58,0))))</f>
        <v>0</v>
      </c>
      <c r="P27" s="98"/>
      <c r="Q27" s="50" t="str">
        <f>IF(P27&lt;&gt;"",VLOOKUP(P27,$A$8:$C$48,2,FALSE),"")</f>
        <v/>
      </c>
      <c r="R27" s="14" t="str">
        <f>IF(P27&lt;&gt;"",IF(P27=$A27,"ERR",IF(OR(P27=$I27,P27=$W27,P27=$AD27,P27=$AK27,P27=$AR27,P27=$AY27,P27=$BF27),"DUP",IF(ISNA(VLOOKUP(P27,$A$8:$A$60,1,FALSE)),"ERR",IF(COUNTIF($I$8:$I$60,P27)&gt;1,"ERR",IF($D27=VLOOKUP(P27,$A$8:$D$60,4,FALSE),"CLUB","OK"))))),"")</f>
        <v/>
      </c>
      <c r="S27" s="43"/>
      <c r="T27" s="73" t="str">
        <f>IF(S27&lt;&gt;"",IF(S27="Victoire",IF(VLOOKUP(P27,$A$8:$L$60,12,FALSE)="Défaite","OK","ERR"),IF(S27="Défaite",IF(VLOOKUP(P27,$A$8:$L$60,12,FALSE)="Victoire","OK","ERR"),IF(S27="Nul",IF(VLOOKUP(P27,$A$8:$L$60,12,FALSE)="Nul","OK","ERR")))),"")</f>
        <v/>
      </c>
      <c r="U27" s="41"/>
      <c r="V27" s="56">
        <f>IF(S27="Victoire",100-ROUNDDOWN(20*U27/$H27,0),
IF(S27="Défaite",10+ROUNDDOWN(20*VLOOKUP(P27,$A$8:$AO$48,21,FALSE)/VLOOKUP(P27,$A$8:$H$48,8,FALSE),0),
IF(AND(S27="Nul",$U27&lt;&gt;$H27),40+(2*ROUNDDOWN(10*VLOOKUP(P27,$A$8:$AO$48,21,FALSE)/VLOOKUP(P27,$A$8:$H$48,8,FALSE),0)-ROUNDDOWN(10*U27/$H27,0)),IF(AND(S27="Nul",$U27=$H27),58,0))))</f>
        <v>0</v>
      </c>
      <c r="W27" s="98"/>
      <c r="X27" s="50" t="str">
        <f>IF(W27&lt;&gt;"",VLOOKUP(W27,$A$8:$C$48,2,FALSE),"")</f>
        <v/>
      </c>
      <c r="Y27" s="14" t="str">
        <f>IF(W27&lt;&gt;"",IF(W27=$A27,"ERR",IF(OR(W27=$P27,W27=$I27,W27=$AD27,W27=$AK27,W27=$AR27,W27=$AY27,W27=$BF27),"DUP",IF(ISNA(VLOOKUP(W27,$A$8:$A$60,1,FALSE)),"ERR",IF(COUNTIF($I$8:$I$60,W27)&gt;1,"ERR",IF($D27=VLOOKUP(W27,$A$8:$D$60,4,FALSE),"CLUB","OK"))))),"")</f>
        <v/>
      </c>
      <c r="Z27" s="43"/>
      <c r="AA27" s="43" t="str">
        <f>IF(Z27&lt;&gt;"",IF(Z27="Victoire",IF(VLOOKUP(W27,$A$8:$BJ$60,26,FALSE)="Défaite","OK","ERR"),IF(Z27="Défaite",IF(VLOOKUP(W27,$A$8:$BJ$60,26,FALSE)="Victoire","OK","ERR"),IF(Z27="Nul",IF(VLOOKUP(W27,$A$8:$BJ$60,26,FALSE)="Nul","OK","ERR")))),"")</f>
        <v/>
      </c>
      <c r="AB27" s="41"/>
      <c r="AC27" s="92">
        <f>IF(Z27="Victoire",100-ROUNDDOWN(20*AB27/$H27,0),
IF(Z27="Défaite",10+ROUNDDOWN(20*VLOOKUP(W27,$A$8:$AO$48,28,FALSE)/VLOOKUP(W27,$A$8:$H$48,8,FALSE),0),
IF(AND(Z27="Nul",$AB27&lt;&gt;$H27),40+(2*ROUNDDOWN(10*VLOOKUP(W27,$A$8:$AO$48,28,FALSE)/VLOOKUP(W27,$A$8:$H$48,8,FALSE),0)-ROUNDDOWN(10*AB27/$H27,0)),IF(AND(Z27="Nul",$AB27=$H27),58,0))))</f>
        <v>0</v>
      </c>
      <c r="AD27" s="99"/>
      <c r="AE27" s="50" t="str">
        <f>IF(AD27&lt;&gt;"",VLOOKUP(AD27,$A$8:$C$48,2,FALSE),"")</f>
        <v/>
      </c>
      <c r="AF27" s="14" t="str">
        <f>IF(AD27&lt;&gt;"",IF(AD27=$A27,"ERR",IF(OR(AD27=$P27,AD27=$W27,AD27=$I27,AD27=$AK27, AD27=$AR27,AD27=$AY27,AD27=$BF27),"DUP",IF(ISNA(VLOOKUP(AD27,$A$8:$A$60,1,FALSE)),"ERR",IF(COUNTIF($I$8:$I$60,AD27)&gt;1,"ERR",IF($D27=VLOOKUP(AD27,$A$8:$D$60,4,FALSE),"CLUB","OK"))))),"")</f>
        <v/>
      </c>
      <c r="AG27" s="43"/>
      <c r="AH27" s="73" t="str">
        <f>IF(AG27&lt;&gt;"",IF(AG27="Victoire",IF(VLOOKUP(AD27,$A$8:$L$60,12,FALSE)="Défaite","OK","ERR"),IF(AG27="Défaite",IF(VLOOKUP(AD27,$A$8:$L$60,12,FALSE)="Victoire","OK","ERR"),IF(AG27="Nul",IF(VLOOKUP(AD27,$A$8:$L$60,12,FALSE)="Nul","OK","ERR")))),"")</f>
        <v/>
      </c>
      <c r="AI27" s="41"/>
      <c r="AJ27" s="56">
        <f>IF(AG27="Victoire",100-ROUNDDOWN(20*AI27/$H27,0),
IF(AG27="Défaite",10+ROUNDDOWN(20*VLOOKUP(AD27,$A$8:$AO$48,35,FALSE)/VLOOKUP(AD27,$A$8:$H$48,8,FALSE),0),
IF(AND(AG27="Nul",$AI27&lt;&gt;$H27),40+(2*ROUNDDOWN(10*VLOOKUP(AD27,$A$8:$AO$48,35,FALSE)/VLOOKUP(AD27,$A$8:$H$48,8,FALSE),0)-ROUNDDOWN(10*AI27/$H27,0)),IF(AND(AG27="Nul",$AI27=$H27),58,0))))</f>
        <v>0</v>
      </c>
      <c r="AK27" s="98"/>
      <c r="AL27" s="50" t="str">
        <f>IF(AK27&lt;&gt;"",VLOOKUP(AK27,$A$8:$C$48,2,FALSE),"")</f>
        <v/>
      </c>
      <c r="AM27" s="14" t="str">
        <f>IF(AK27&lt;&gt;"",IF(AK27=$A27,"ERR",IF(OR(AK27=$P27,AK27=$W27,AK27=$AD27,AK27=$I27, AK27=$AR27,AK27=$AY27,AK27=$BF27),"DUP",IF(ISNA(VLOOKUP(AK27,$A$8:$A$48,1,FALSE)),"ERR",IF(COUNTIF($I$8:$I$48,AK27)&gt;1,"ERR",IF($D27=VLOOKUP(AK27,$A$8:$D$48,4,FALSE),"CLUB","OK"))))),"")</f>
        <v/>
      </c>
      <c r="AN27" s="43"/>
      <c r="AO27" s="14" t="str">
        <f>IF(AN27&lt;&gt;"",IF(AN27="Victoire",IF(VLOOKUP(AK27,$A$8:$BL$60,40,FALSE)="Défaite","OK","ERR"),IF(AN27="Défaite",IF(VLOOKUP(AK27,$A$8:$BL$60,40,FALSE)="Victoire","OK","ERR"),IF(AN27="Nul",IF(VLOOKUP(AK27,$A$8:$BL$60,40,FALSE)="Nul","OK","ERR")))),"")</f>
        <v/>
      </c>
      <c r="AP27" s="41"/>
      <c r="AQ27" s="56">
        <f>IF(AN27="Victoire",100-ROUNDDOWN(20*AP27/$H27,0),
IF(AN27="Défaite",10+ROUNDDOWN(20*VLOOKUP(AK27,$A$8:$BU$48,42,FALSE)/VLOOKUP(AK27,$A$8:$H$48,8,FALSE),0),
IF(AND(AN27="Nul",$AP27&lt;&gt;$H27),40+(2*ROUNDDOWN(10*VLOOKUP(AK27,$A$8:$BU$48,42,FALSE)/VLOOKUP(AK27,$A$8:$H$48,8,FALSE),0)-ROUNDDOWN(10*AP27/$H27,0)),IF(AND(AN27="Nul",$AP27=$H27),58,0))))</f>
        <v>0</v>
      </c>
      <c r="AR27" s="98"/>
      <c r="AS27" s="50" t="str">
        <f>IF(AR27&lt;&gt;"",VLOOKUP(AR27,$A$8:$C$48,2,FALSE),"")</f>
        <v/>
      </c>
      <c r="AT27" s="43" t="str">
        <f>IF(AR27&lt;&gt;"",IF(AR27=$A27,"ERR",IF(OR(AR27=$P27,AR27=$W27,AR27=$AD27,AR27=$AK27,AR27=$AY27,AR27=$BF27),"DUP",IF(ISNA(VLOOKUP(AR27,$A$8:$A$48,1,FALSE)),"ERR",IF(COUNTIF($I$8:$I$48,AR27)&gt;1,"ERR",IF($D27=VLOOKUP(AR27,$A$8:$D$48,4,FALSE),"CLUB","OK"))))),"")</f>
        <v/>
      </c>
      <c r="AU27" s="43"/>
      <c r="AV27" s="14" t="str">
        <f>IF(AU27&lt;&gt;"",IF(AU27="Victoire",IF(VLOOKUP(AR27,$A$8:$BL$60,47,FALSE)="Défaite","OK","ERR"),IF(AU27="Défaite",IF(VLOOKUP(AR27,$A$8:$BL$60,47,FALSE)="Victoire","OK","ERR"),IF(AU27="Nul",IF(VLOOKUP(AR27,$A$8:$BL$60,47,FALSE)="Nul","OK","ERR")))),"")</f>
        <v/>
      </c>
      <c r="AW27" s="41"/>
      <c r="AX27" s="56">
        <f>IF(AU27="Victoire",100-ROUNDDOWN(20*AW27/$H27,0),
IF(AU27="Défaite",10+ROUNDDOWN(20*VLOOKUP(AR27,$A$8:$BU$48,42,FALSE)/VLOOKUP(AR27,$A$8:$H$48,8,FALSE),0),
IF(AND(AU27="Nul",$AP27&lt;&gt;$H27),40+(2*ROUNDDOWN(10*VLOOKUP(AR27,$A$8:$BU$48,42,FALSE)/VLOOKUP(AR27,$A$8:$H$48,8,FALSE),0)-ROUNDDOWN(10*AW27/$H27,0)),IF(AND(AU27="Nul",$AP27=$H27),58,0))))</f>
        <v>0</v>
      </c>
      <c r="AY27" s="98"/>
      <c r="AZ27" s="50" t="str">
        <f>IF(AY27&lt;&gt;"",VLOOKUP(AY27,$A$8:$C$48,2,FALSE),"")</f>
        <v/>
      </c>
      <c r="BA27" s="43" t="str">
        <f>IF(AY27&lt;&gt;"",IF(AY27=$A27,"ERR",IF(OR(AY27=$P27,AY27=$W27,AY27=$AD27,AY27=$AK27,AY27=$AR27,AY27=$BG27,AY27=$BF27),"DUP",IF(ISNA(VLOOKUP(AY27,$A$8:$A$48,1,FALSE)),"ERR",IF(COUNTIF($I$8:$I$48,AY27)&gt;1,"ERR",IF($D27=VLOOKUP(AY27,$A$8:$D$48,4,FALSE),"CLUB","OK"))))),"")</f>
        <v/>
      </c>
      <c r="BB27" s="43"/>
      <c r="BC27" s="14" t="str">
        <f>IF(BB27&lt;&gt;"",IF(BB27="Victoire",IF(VLOOKUP(AY27,$A$8:$BL$60,54,FALSE)="Défaite","OK","ERR"),IF(BB27="Défaite",IF(VLOOKUP(AY27,$A$8:$BL$60,54,FALSE)="Victoire","OK","ERR"),IF(BB27="Nul",IF(VLOOKUP(AY27,$A$8:$BL$54,54,FALSE)="Nul","OK","ERR")))),"")</f>
        <v/>
      </c>
      <c r="BD27" s="41"/>
      <c r="BE27" s="56">
        <f>IF(BB27="Victoire",100-ROUNDDOWN(20*BD27/$H27,0),
IF(BB27="Défaite",10+ROUNDDOWN(20*VLOOKUP(AY27,$A$8:$BU$48,42,FALSE)/VLOOKUP(AY27,$A$8:$H$48,8,FALSE),0),
IF(AND(BB27="Nul",$AP27&lt;&gt;$H27),40+(2*ROUNDDOWN(10*VLOOKUP(AY27,$A$8:$BU$48,42,FALSE)/VLOOKUP(AY27,$A$8:$H$48,8,FALSE),0)-ROUNDDOWN(10*BD27/$H27,0)),IF(AND(BB27="Nul",$AP27=$H27),58,0))))</f>
        <v>0</v>
      </c>
      <c r="BF27" s="98"/>
      <c r="BG27" s="50" t="str">
        <f>IF(BF27&lt;&gt;"",VLOOKUP(BF27,$A$8:$C$48,2,FALSE),"")</f>
        <v/>
      </c>
      <c r="BH27" s="43" t="str">
        <f>IF(BF27&lt;&gt;"",IF(BF27=$A27,"ERR",IF(OR(BF27=$P27,BF27=$W27,BF27=$AD27,BF27=$AK27,BF27=$AR27,BF27=$AY27,BF27=$BG27),"DUP",IF(ISNA(VLOOKUP(BF27,$A$8:$A$48,1,FALSE)),"ERR",IF(COUNTIF($I$8:$I$48,BF27)&gt;1,"ERR",IF($D27=VLOOKUP(BF27,$A$8:$D$48,4,FALSE),"CLUB","OK"))))),"")</f>
        <v/>
      </c>
      <c r="BI27" s="43"/>
      <c r="BJ27" s="14" t="str">
        <f>IF(BI27&lt;&gt;"",IF(BI27="Victoire",IF(VLOOKUP(BF27,$A$8:$BL$60,61,FALSE)="Défaite","OK","ERR"),IF(BI27="Défaite",IF(VLOOKUP(BF27,$A$8:$BL$60,61,FALSE)="Victoire","OK","ERR"),IF(BI27="Nul",IF(VLOOKUP(BF27,$A$8:$BL$60,61,FALSE)="Nul","OK","ERR")))),"")</f>
        <v/>
      </c>
      <c r="BK27" s="41"/>
      <c r="BL27" s="56">
        <f>IF(BI27="Victoire",100-ROUNDDOWN(20*BK27/$H27,0),
IF(BI27="Défaite",10+ROUNDDOWN(20*VLOOKUP(BF27,$A$8:$BU$48,42,FALSE)/VLOOKUP(BF27,$A$8:$H$48,8,FALSE),0),
IF(AND(BI27="Nul",$AP27&lt;&gt;$H27),40+(2*ROUNDDOWN(10*VLOOKUP(BF27,$A$8:$BU$48,42,FALSE)/VLOOKUP(BF27,$A$8:$H$48,8,FALSE),0)-ROUNDDOWN(10*BK27/$H27,0)),IF(AND(BI27="Nul",$AP27=$H27),58,0))))</f>
        <v>0</v>
      </c>
      <c r="BM27" s="89">
        <f>E26+E27+E28</f>
        <v>0</v>
      </c>
      <c r="BN27" s="60">
        <f>IF($I27&lt;&gt;"",VLOOKUP($I27,$A$8:$H$60,5,FALSE),0)+IF($P27&lt;&gt;"",VLOOKUP($P27,$A$8:$H$60,5,FALSE),0)+IF($W27&lt;&gt;"",VLOOKUP($W27,$A$8:$H$60,5,FALSE),0)+IF($AD27&lt;&gt;"",VLOOKUP($AD27,$A$8:$H$60,5,FALSE),0)+IF($AK27&lt;&gt;"",VLOOKUP($AK27,$A$8:$H$60,5,FALSE),0)+IF($AY27&lt;&gt;"",VLOOKUP($AY27,$A$8:$H$60,5,FALSE),0)+IF($BF27&lt;&gt;"",VLOOKUP($BF27,$A$8:$H$60,5,FALSE),0)+IF($AR27&lt;&gt;"",VLOOKUP($AR27,$A$8:$H$60,5,FALSE),0)</f>
        <v>0</v>
      </c>
      <c r="BO27" s="62"/>
      <c r="BP27" s="62"/>
    </row>
    <row r="28" spans="1:68" s="5" customFormat="1" ht="16.5">
      <c r="A28" s="96">
        <v>6</v>
      </c>
      <c r="B28" s="97" t="s">
        <v>428</v>
      </c>
      <c r="C28" s="97" t="s">
        <v>226</v>
      </c>
      <c r="D28" s="97" t="s">
        <v>225</v>
      </c>
      <c r="E28" s="91">
        <f>O28+V28+AC28+AJ28+AQ28+BP28+AX28+BE28+BL28</f>
        <v>0</v>
      </c>
      <c r="F28" s="41"/>
      <c r="G28" s="56" t="str">
        <f>IF($F28&lt;&gt;"",VLOOKUP(F28,Armees!$A$1:$B$283,2,FALSE),"")</f>
        <v/>
      </c>
      <c r="H28" s="42"/>
      <c r="I28" s="98"/>
      <c r="J28" s="50" t="str">
        <f>IF(I28&lt;&gt;"",VLOOKUP(I28,$A$8:$C$48,2,FALSE),"")</f>
        <v/>
      </c>
      <c r="K28" s="43" t="str">
        <f>IF(I28&lt;&gt;"",IF(I28=$A28,"ERR",IF(OR(I28=$P28,I28=$W28,I28=$AD28,I28=$AK28,I28=$AR28,I28=$AY28,I28=$BF28),"DUP",IF(ISNA(VLOOKUP(I28,$A$8:$A$60,1,FALSE)),"ERR",IF(COUNTIF($I$8:$I$60,I28)&gt;1,"ERR",IF($D28=VLOOKUP(I28,$A$8:$D$60,4,FALSE),"CLUB","OK"))))),"")</f>
        <v/>
      </c>
      <c r="L28" s="43"/>
      <c r="M28" s="73" t="str">
        <f>IF(L28&lt;&gt;"",IF(L28="Victoire",IF(VLOOKUP(I28,$A$8:$L$60,12,FALSE)="Défaite","OK","ERR"),IF(L28="Défaite",IF(VLOOKUP(I28,$A$8:$L$60,12,FALSE)="Victoire","OK","ERR"),IF(L28="Nul",IF(VLOOKUP(I28,$A$8:$L$60,12,FALSE)="Nul","OK","ERR")))),"")</f>
        <v/>
      </c>
      <c r="N28" s="41"/>
      <c r="O28" s="56">
        <f>IF(L28="Victoire",100-ROUNDDOWN(20*N28/$H28,0),
IF(L28="Défaite",10+ROUNDDOWN(20*VLOOKUP(I28,$A$8:$N$48,14,FALSE)/VLOOKUP(I28,$A$8:$H$48,8,FALSE),0),
IF(AND(L28="Nul",$N28&lt;&gt;$H28),40+(2*ROUNDDOWN(10*VLOOKUP(I28,$A$8:$N$48,14,FALSE)/VLOOKUP(I28,$A$8:$H$48,8,FALSE),0)-ROUNDDOWN(10*N28/$H28,0)),IF(AND(L28="Nul",$N28=$H28),58,0))))</f>
        <v>0</v>
      </c>
      <c r="P28" s="98"/>
      <c r="Q28" s="50" t="str">
        <f>IF(P28&lt;&gt;"",VLOOKUP(P28,$A$8:$C$48,2,FALSE),"")</f>
        <v/>
      </c>
      <c r="R28" s="14" t="str">
        <f>IF(P28&lt;&gt;"",IF(P28=$A28,"ERR",IF(OR(P28=$I28,P28=$W28,P28=$AD28,P28=$AK28,P28=$AR28,P28=$AY28,P28=$BF28),"DUP",IF(ISNA(VLOOKUP(P28,$A$8:$A$60,1,FALSE)),"ERR",IF(COUNTIF($I$8:$I$60,P28)&gt;1,"ERR",IF($D28=VLOOKUP(P28,$A$8:$D$60,4,FALSE),"CLUB","OK"))))),"")</f>
        <v/>
      </c>
      <c r="S28" s="43"/>
      <c r="T28" s="73" t="str">
        <f>IF(S28&lt;&gt;"",IF(S28="Victoire",IF(VLOOKUP(P28,$A$8:$L$60,12,FALSE)="Défaite","OK","ERR"),IF(S28="Défaite",IF(VLOOKUP(P28,$A$8:$L$60,12,FALSE)="Victoire","OK","ERR"),IF(S28="Nul",IF(VLOOKUP(P28,$A$8:$L$60,12,FALSE)="Nul","OK","ERR")))),"")</f>
        <v/>
      </c>
      <c r="U28" s="41"/>
      <c r="V28" s="56">
        <f>IF(S28="Victoire",100-ROUNDDOWN(20*U28/$H28,0),
IF(S28="Défaite",10+ROUNDDOWN(20*VLOOKUP(P28,$A$8:$AO$48,21,FALSE)/VLOOKUP(P28,$A$8:$H$48,8,FALSE),0),
IF(AND(S28="Nul",$U28&lt;&gt;$H28),40+(2*ROUNDDOWN(10*VLOOKUP(P28,$A$8:$AO$48,21,FALSE)/VLOOKUP(P28,$A$8:$H$48,8,FALSE),0)-ROUNDDOWN(10*U28/$H28,0)),IF(AND(S28="Nul",$U28=$H28),58,0))))</f>
        <v>0</v>
      </c>
      <c r="W28" s="98"/>
      <c r="X28" s="50" t="str">
        <f>IF(W28&lt;&gt;"",VLOOKUP(W28,$A$8:$C$48,2,FALSE),"")</f>
        <v/>
      </c>
      <c r="Y28" s="14" t="str">
        <f>IF(W28&lt;&gt;"",IF(W28=$A28,"ERR",IF(OR(W28=$P28,W28=$I28,W28=$AD28,W28=$AK28,W28=$AR28,W28=$AY28,W28=$BF28),"DUP",IF(ISNA(VLOOKUP(W28,$A$8:$A$60,1,FALSE)),"ERR",IF(COUNTIF($I$8:$I$60,W28)&gt;1,"ERR",IF($D28=VLOOKUP(W28,$A$8:$D$60,4,FALSE),"CLUB","OK"))))),"")</f>
        <v/>
      </c>
      <c r="Z28" s="43"/>
      <c r="AA28" s="43" t="str">
        <f>IF(Z28&lt;&gt;"",IF(Z28="Victoire",IF(VLOOKUP(W28,$A$8:$BJ$60,26,FALSE)="Défaite","OK","ERR"),IF(Z28="Défaite",IF(VLOOKUP(W28,$A$8:$BJ$60,26,FALSE)="Victoire","OK","ERR"),IF(Z28="Nul",IF(VLOOKUP(W28,$A$8:$BJ$60,26,FALSE)="Nul","OK","ERR")))),"")</f>
        <v/>
      </c>
      <c r="AB28" s="41"/>
      <c r="AC28" s="92">
        <f>IF(Z28="Victoire",100-ROUNDDOWN(20*AB28/$H28,0),
IF(Z28="Défaite",10+ROUNDDOWN(20*VLOOKUP(W28,$A$8:$AO$48,28,FALSE)/VLOOKUP(W28,$A$8:$H$48,8,FALSE),0),
IF(AND(Z28="Nul",$AB28&lt;&gt;$H28),40+(2*ROUNDDOWN(10*VLOOKUP(W28,$A$8:$AO$48,28,FALSE)/VLOOKUP(W28,$A$8:$H$48,8,FALSE),0)-ROUNDDOWN(10*AB28/$H28,0)),IF(AND(Z28="Nul",$AB28=$H28),58,0))))</f>
        <v>0</v>
      </c>
      <c r="AD28" s="99"/>
      <c r="AE28" s="50" t="str">
        <f>IF(AD28&lt;&gt;"",VLOOKUP(AD28,$A$8:$C$48,2,FALSE),"")</f>
        <v/>
      </c>
      <c r="AF28" s="14" t="str">
        <f>IF(AD28&lt;&gt;"",IF(AD28=$A28,"ERR",IF(OR(AD28=$P28,AD28=$W28,AD28=$I28,AD28=$AK28, AD28=$AR28,AD28=$AY28,AD28=$BF28),"DUP",IF(ISNA(VLOOKUP(AD28,$A$8:$A$60,1,FALSE)),"ERR",IF(COUNTIF($I$8:$I$60,AD28)&gt;1,"ERR",IF($D28=VLOOKUP(AD28,$A$8:$D$60,4,FALSE),"CLUB","OK"))))),"")</f>
        <v/>
      </c>
      <c r="AG28" s="43"/>
      <c r="AH28" s="73" t="str">
        <f>IF(AG28&lt;&gt;"",IF(AG28="Victoire",IF(VLOOKUP(AD28,$A$8:$L$60,12,FALSE)="Défaite","OK","ERR"),IF(AG28="Défaite",IF(VLOOKUP(AD28,$A$8:$L$60,12,FALSE)="Victoire","OK","ERR"),IF(AG28="Nul",IF(VLOOKUP(AD28,$A$8:$L$60,12,FALSE)="Nul","OK","ERR")))),"")</f>
        <v/>
      </c>
      <c r="AI28" s="41"/>
      <c r="AJ28" s="56">
        <f>IF(AG28="Victoire",100-ROUNDDOWN(20*AI28/$H28,0),
IF(AG28="Défaite",10+ROUNDDOWN(20*VLOOKUP(AD28,$A$8:$AO$48,35,FALSE)/VLOOKUP(AD28,$A$8:$H$48,8,FALSE),0),
IF(AND(AG28="Nul",$AI28&lt;&gt;$H28),40+(2*ROUNDDOWN(10*VLOOKUP(AD28,$A$8:$AO$48,35,FALSE)/VLOOKUP(AD28,$A$8:$H$48,8,FALSE),0)-ROUNDDOWN(10*AI28/$H28,0)),IF(AND(AG28="Nul",$AI28=$H28),58,0))))</f>
        <v>0</v>
      </c>
      <c r="AK28" s="98"/>
      <c r="AL28" s="50" t="str">
        <f>IF(AK28&lt;&gt;"",VLOOKUP(AK28,$A$8:$C$48,2,FALSE),"")</f>
        <v/>
      </c>
      <c r="AM28" s="14" t="str">
        <f>IF(AK28&lt;&gt;"",IF(AK28=$A28,"ERR",IF(OR(AK28=$P28,AK28=$W28,AK28=$AD28,AK28=$I28, AK28=$AR28,AK28=$AY28,AK28=$BF28),"DUP",IF(ISNA(VLOOKUP(AK28,$A$8:$A$48,1,FALSE)),"ERR",IF(COUNTIF($I$8:$I$48,AK28)&gt;1,"ERR",IF($D28=VLOOKUP(AK28,$A$8:$D$48,4,FALSE),"CLUB","OK"))))),"")</f>
        <v/>
      </c>
      <c r="AN28" s="43"/>
      <c r="AO28" s="14" t="str">
        <f>IF(AN28&lt;&gt;"",IF(AN28="Victoire",IF(VLOOKUP(AK28,$A$8:$BL$60,40,FALSE)="Défaite","OK","ERR"),IF(AN28="Défaite",IF(VLOOKUP(AK28,$A$8:$BL$60,40,FALSE)="Victoire","OK","ERR"),IF(AN28="Nul",IF(VLOOKUP(AK28,$A$8:$BL$60,40,FALSE)="Nul","OK","ERR")))),"")</f>
        <v/>
      </c>
      <c r="AP28" s="41"/>
      <c r="AQ28" s="56">
        <f>IF(AN28="Victoire",100-ROUNDDOWN(20*AP28/$H28,0),
IF(AN28="Défaite",10+ROUNDDOWN(20*VLOOKUP(AK28,$A$8:$BU$48,42,FALSE)/VLOOKUP(AK28,$A$8:$H$48,8,FALSE),0),
IF(AND(AN28="Nul",$AP28&lt;&gt;$H28),40+(2*ROUNDDOWN(10*VLOOKUP(AK28,$A$8:$BU$48,42,FALSE)/VLOOKUP(AK28,$A$8:$H$48,8,FALSE),0)-ROUNDDOWN(10*AP28/$H28,0)),IF(AND(AN28="Nul",$AP28=$H28),58,0))))</f>
        <v>0</v>
      </c>
      <c r="AR28" s="98"/>
      <c r="AS28" s="50" t="str">
        <f>IF(AR28&lt;&gt;"",VLOOKUP(AR28,$A$8:$C$48,2,FALSE),"")</f>
        <v/>
      </c>
      <c r="AT28" s="43" t="str">
        <f>IF(AR28&lt;&gt;"",IF(AR28=$A28,"ERR",IF(OR(AR28=$P28,AR28=$W28,AR28=$AD28,AR28=$AK28,AR28=$AY28,AR28=$BF28),"DUP",IF(ISNA(VLOOKUP(AR28,$A$8:$A$48,1,FALSE)),"ERR",IF(COUNTIF($I$8:$I$48,AR28)&gt;1,"ERR",IF($D28=VLOOKUP(AR28,$A$8:$D$48,4,FALSE),"CLUB","OK"))))),"")</f>
        <v/>
      </c>
      <c r="AU28" s="43"/>
      <c r="AV28" s="14" t="str">
        <f>IF(AU28&lt;&gt;"",IF(AU28="Victoire",IF(VLOOKUP(AR28,$A$8:$BL$60,47,FALSE)="Défaite","OK","ERR"),IF(AU28="Défaite",IF(VLOOKUP(AR28,$A$8:$BL$60,47,FALSE)="Victoire","OK","ERR"),IF(AU28="Nul",IF(VLOOKUP(AR28,$A$8:$BL$60,47,FALSE)="Nul","OK","ERR")))),"")</f>
        <v/>
      </c>
      <c r="AW28" s="41"/>
      <c r="AX28" s="56">
        <f>IF(AU28="Victoire",100-ROUNDDOWN(20*AW28/$H28,0),
IF(AU28="Défaite",10+ROUNDDOWN(20*VLOOKUP(AR28,$A$8:$BU$48,42,FALSE)/VLOOKUP(AR28,$A$8:$H$48,8,FALSE),0),
IF(AND(AU28="Nul",$AP28&lt;&gt;$H28),40+(2*ROUNDDOWN(10*VLOOKUP(AR28,$A$8:$BU$48,42,FALSE)/VLOOKUP(AR28,$A$8:$H$48,8,FALSE),0)-ROUNDDOWN(10*AW28/$H28,0)),IF(AND(AU28="Nul",$AP28=$H28),58,0))))</f>
        <v>0</v>
      </c>
      <c r="AY28" s="98"/>
      <c r="AZ28" s="50" t="str">
        <f>IF(AY28&lt;&gt;"",VLOOKUP(AY28,$A$8:$C$48,2,FALSE),"")</f>
        <v/>
      </c>
      <c r="BA28" s="43" t="str">
        <f>IF(AY28&lt;&gt;"",IF(AY28=$A28,"ERR",IF(OR(AY28=$P28,AY28=$W28,AY28=$AD28,AY28=$AK28,AY28=$AR28,AY28=$BG28,AY28=$BF28),"DUP",IF(ISNA(VLOOKUP(AY28,$A$8:$A$48,1,FALSE)),"ERR",IF(COUNTIF($I$8:$I$48,AY28)&gt;1,"ERR",IF($D28=VLOOKUP(AY28,$A$8:$D$48,4,FALSE),"CLUB","OK"))))),"")</f>
        <v/>
      </c>
      <c r="BB28" s="43"/>
      <c r="BC28" s="14" t="str">
        <f>IF(BB28&lt;&gt;"",IF(BB28="Victoire",IF(VLOOKUP(AY28,$A$8:$BL$60,54,FALSE)="Défaite","OK","ERR"),IF(BB28="Défaite",IF(VLOOKUP(AY28,$A$8:$BL$60,54,FALSE)="Victoire","OK","ERR"),IF(BB28="Nul",IF(VLOOKUP(AY28,$A$8:$BL$54,54,FALSE)="Nul","OK","ERR")))),"")</f>
        <v/>
      </c>
      <c r="BD28" s="41"/>
      <c r="BE28" s="56">
        <f>IF(BB28="Victoire",100-ROUNDDOWN(20*BD28/$H28,0),
IF(BB28="Défaite",10+ROUNDDOWN(20*VLOOKUP(AY28,$A$8:$BU$48,42,FALSE)/VLOOKUP(AY28,$A$8:$H$48,8,FALSE),0),
IF(AND(BB28="Nul",$AP28&lt;&gt;$H28),40+(2*ROUNDDOWN(10*VLOOKUP(AY28,$A$8:$BU$48,42,FALSE)/VLOOKUP(AY28,$A$8:$H$48,8,FALSE),0)-ROUNDDOWN(10*BD28/$H28,0)),IF(AND(BB28="Nul",$AP28=$H28),58,0))))</f>
        <v>0</v>
      </c>
      <c r="BF28" s="98"/>
      <c r="BG28" s="50" t="str">
        <f>IF(BF28&lt;&gt;"",VLOOKUP(BF28,$A$8:$C$48,2,FALSE),"")</f>
        <v/>
      </c>
      <c r="BH28" s="43" t="str">
        <f>IF(BF28&lt;&gt;"",IF(BF28=$A28,"ERR",IF(OR(BF28=$P28,BF28=$W28,BF28=$AD28,BF28=$AK28,BF28=$AR28,BF28=$AY28,BF28=$BG28),"DUP",IF(ISNA(VLOOKUP(BF28,$A$8:$A$48,1,FALSE)),"ERR",IF(COUNTIF($I$8:$I$48,BF28)&gt;1,"ERR",IF($D28=VLOOKUP(BF28,$A$8:$D$48,4,FALSE),"CLUB","OK"))))),"")</f>
        <v/>
      </c>
      <c r="BI28" s="43"/>
      <c r="BJ28" s="14" t="str">
        <f>IF(BI28&lt;&gt;"",IF(BI28="Victoire",IF(VLOOKUP(BF28,$A$8:$BL$60,61,FALSE)="Défaite","OK","ERR"),IF(BI28="Défaite",IF(VLOOKUP(BF28,$A$8:$BL$60,61,FALSE)="Victoire","OK","ERR"),IF(BI28="Nul",IF(VLOOKUP(BF28,$A$8:$BL$60,61,FALSE)="Nul","OK","ERR")))),"")</f>
        <v/>
      </c>
      <c r="BK28" s="41"/>
      <c r="BL28" s="56">
        <f>IF(BI28="Victoire",100-ROUNDDOWN(20*BK28/$H28,0),
IF(BI28="Défaite",10+ROUNDDOWN(20*VLOOKUP(BF28,$A$8:$BU$48,42,FALSE)/VLOOKUP(BF28,$A$8:$H$48,8,FALSE),0),
IF(AND(BI28="Nul",$AP28&lt;&gt;$H28),40+(2*ROUNDDOWN(10*VLOOKUP(BF28,$A$8:$BU$48,42,FALSE)/VLOOKUP(BF28,$A$8:$H$48,8,FALSE),0)-ROUNDDOWN(10*BK28/$H28,0)),IF(AND(BI28="Nul",$AP28=$H28),58,0))))</f>
        <v>0</v>
      </c>
      <c r="BM28" s="89">
        <f>E26+E27+E28</f>
        <v>0</v>
      </c>
      <c r="BN28" s="60">
        <f>IF($I28&lt;&gt;"",VLOOKUP($I28,$A$8:$H$60,5,FALSE),0)+IF($P28&lt;&gt;"",VLOOKUP($P28,$A$8:$H$60,5,FALSE),0)+IF($W28&lt;&gt;"",VLOOKUP($W28,$A$8:$H$60,5,FALSE),0)+IF($AD28&lt;&gt;"",VLOOKUP($AD28,$A$8:$H$60,5,FALSE),0)+IF($AK28&lt;&gt;"",VLOOKUP($AK28,$A$8:$H$60,5,FALSE),0)+IF($AY28&lt;&gt;"",VLOOKUP($AY28,$A$8:$H$60,5,FALSE),0)+IF($BF28&lt;&gt;"",VLOOKUP($BF28,$A$8:$H$60,5,FALSE),0)+IF($AR28&lt;&gt;"",VLOOKUP($AR28,$A$8:$H$60,5,FALSE),0)</f>
        <v>0</v>
      </c>
      <c r="BO28" s="62"/>
      <c r="BP28" s="62"/>
    </row>
    <row r="29" spans="1:68" s="5" customFormat="1" ht="16.5">
      <c r="A29" s="96">
        <v>10</v>
      </c>
      <c r="B29" s="97" t="s">
        <v>432</v>
      </c>
      <c r="C29" s="97" t="s">
        <v>224</v>
      </c>
      <c r="D29" s="97" t="s">
        <v>228</v>
      </c>
      <c r="E29" s="91">
        <f>O29+V29+AC29+AJ29+AQ29+BP29+AX29+BE29+BL29</f>
        <v>0</v>
      </c>
      <c r="F29" s="41"/>
      <c r="G29" s="56" t="str">
        <f>IF($F29&lt;&gt;"",VLOOKUP(F29,Armees!$A$1:$B$283,2,FALSE),"")</f>
        <v/>
      </c>
      <c r="H29" s="42"/>
      <c r="I29" s="98"/>
      <c r="J29" s="50" t="str">
        <f>IF(I29&lt;&gt;"",VLOOKUP(I29,$A$8:$C$48,2,FALSE),"")</f>
        <v/>
      </c>
      <c r="K29" s="43" t="str">
        <f>IF(I29&lt;&gt;"",IF(I29=$A29,"ERR",IF(OR(I29=$P29,I29=$W29,I29=$AD29,I29=$AK29,I29=$AR29,I29=$AY29,I29=$BF29),"DUP",IF(ISNA(VLOOKUP(I29,$A$8:$A$60,1,FALSE)),"ERR",IF(COUNTIF($I$8:$I$60,I29)&gt;1,"ERR",IF($D29=VLOOKUP(I29,$A$8:$D$60,4,FALSE),"CLUB","OK"))))),"")</f>
        <v/>
      </c>
      <c r="L29" s="43"/>
      <c r="M29" s="73" t="str">
        <f>IF(L29&lt;&gt;"",IF(L29="Victoire",IF(VLOOKUP(I29,$A$8:$L$60,12,FALSE)="Défaite","OK","ERR"),IF(L29="Défaite",IF(VLOOKUP(I29,$A$8:$L$60,12,FALSE)="Victoire","OK","ERR"),IF(L29="Nul",IF(VLOOKUP(I29,$A$8:$L$60,12,FALSE)="Nul","OK","ERR")))),"")</f>
        <v/>
      </c>
      <c r="N29" s="41"/>
      <c r="O29" s="56">
        <f>IF(L29="Victoire",100-ROUNDDOWN(20*N29/$H29,0),
IF(L29="Défaite",10+ROUNDDOWN(20*VLOOKUP(I29,$A$8:$N$48,14,FALSE)/VLOOKUP(I29,$A$8:$H$48,8,FALSE),0),
IF(AND(L29="Nul",$N29&lt;&gt;$H29),40+(2*ROUNDDOWN(10*VLOOKUP(I29,$A$8:$N$48,14,FALSE)/VLOOKUP(I29,$A$8:$H$48,8,FALSE),0)-ROUNDDOWN(10*N29/$H29,0)),IF(AND(L29="Nul",$N29=$H29),58,0))))</f>
        <v>0</v>
      </c>
      <c r="P29" s="98"/>
      <c r="Q29" s="50" t="str">
        <f>IF(P29&lt;&gt;"",VLOOKUP(P29,$A$8:$C$48,2,FALSE),"")</f>
        <v/>
      </c>
      <c r="R29" s="14" t="str">
        <f>IF(P29&lt;&gt;"",IF(P29=$A29,"ERR",IF(OR(P29=$I29,P29=$W29,P29=$AD29,P29=$AK29,P29=$AR29,P29=$AY29,P29=$BF29),"DUP",IF(ISNA(VLOOKUP(P29,$A$8:$A$60,1,FALSE)),"ERR",IF(COUNTIF($I$8:$I$60,P29)&gt;1,"ERR",IF($D29=VLOOKUP(P29,$A$8:$D$60,4,FALSE),"CLUB","OK"))))),"")</f>
        <v/>
      </c>
      <c r="S29" s="43"/>
      <c r="T29" s="73" t="str">
        <f>IF(S29&lt;&gt;"",IF(S29="Victoire",IF(VLOOKUP(P29,$A$8:$L$60,12,FALSE)="Défaite","OK","ERR"),IF(S29="Défaite",IF(VLOOKUP(P29,$A$8:$L$60,12,FALSE)="Victoire","OK","ERR"),IF(S29="Nul",IF(VLOOKUP(P29,$A$8:$L$60,12,FALSE)="Nul","OK","ERR")))),"")</f>
        <v/>
      </c>
      <c r="U29" s="41"/>
      <c r="V29" s="56">
        <f>IF(S29="Victoire",100-ROUNDDOWN(20*U29/$H29,0),
IF(S29="Défaite",10+ROUNDDOWN(20*VLOOKUP(P29,$A$8:$AO$48,21,FALSE)/VLOOKUP(P29,$A$8:$H$48,8,FALSE),0),
IF(AND(S29="Nul",$U29&lt;&gt;$H29),40+(2*ROUNDDOWN(10*VLOOKUP(P29,$A$8:$AO$48,21,FALSE)/VLOOKUP(P29,$A$8:$H$48,8,FALSE),0)-ROUNDDOWN(10*U29/$H29,0)),IF(AND(S29="Nul",$U29=$H29),58,0))))</f>
        <v>0</v>
      </c>
      <c r="W29" s="98"/>
      <c r="X29" s="50" t="str">
        <f>IF(W29&lt;&gt;"",VLOOKUP(W29,$A$8:$C$48,2,FALSE),"")</f>
        <v/>
      </c>
      <c r="Y29" s="14" t="str">
        <f>IF(W29&lt;&gt;"",IF(W29=$A29,"ERR",IF(OR(W29=$P29,W29=$I29,W29=$AD29,W29=$AK29,W29=$AR29,W29=$AY29,W29=$BF29),"DUP",IF(ISNA(VLOOKUP(W29,$A$8:$A$60,1,FALSE)),"ERR",IF(COUNTIF($I$8:$I$60,W29)&gt;1,"ERR",IF($D29=VLOOKUP(W29,$A$8:$D$60,4,FALSE),"CLUB","OK"))))),"")</f>
        <v/>
      </c>
      <c r="Z29" s="43"/>
      <c r="AA29" s="43" t="str">
        <f>IF(Z29&lt;&gt;"",IF(Z29="Victoire",IF(VLOOKUP(W29,$A$8:$BJ$60,26,FALSE)="Défaite","OK","ERR"),IF(Z29="Défaite",IF(VLOOKUP(W29,$A$8:$BJ$60,26,FALSE)="Victoire","OK","ERR"),IF(Z29="Nul",IF(VLOOKUP(W29,$A$8:$BJ$60,26,FALSE)="Nul","OK","ERR")))),"")</f>
        <v/>
      </c>
      <c r="AB29" s="41"/>
      <c r="AC29" s="92">
        <f>IF(Z29="Victoire",100-ROUNDDOWN(20*AB29/$H29,0),
IF(Z29="Défaite",10+ROUNDDOWN(20*VLOOKUP(W29,$A$8:$AO$48,28,FALSE)/VLOOKUP(W29,$A$8:$H$48,8,FALSE),0),
IF(AND(Z29="Nul",$AB29&lt;&gt;$H29),40+(2*ROUNDDOWN(10*VLOOKUP(W29,$A$8:$AO$48,28,FALSE)/VLOOKUP(W29,$A$8:$H$48,8,FALSE),0)-ROUNDDOWN(10*AB29/$H29,0)),IF(AND(Z29="Nul",$AB29=$H29),58,0))))</f>
        <v>0</v>
      </c>
      <c r="AD29" s="90"/>
      <c r="AE29" s="50" t="str">
        <f>IF(AD29&lt;&gt;"",VLOOKUP(AD29,$A$8:$C$48,2,FALSE),"")</f>
        <v/>
      </c>
      <c r="AF29" s="14" t="str">
        <f>IF(AD29&lt;&gt;"",IF(AD29=$A29,"ERR",IF(OR(AD29=$P29,AD29=$W29,AD29=$I29,AD29=$AK29, AD29=$AR29,AD29=$AY29,AD29=$BF29),"DUP",IF(ISNA(VLOOKUP(AD29,$A$8:$A$60,1,FALSE)),"ERR",IF(COUNTIF($I$8:$I$60,AD29)&gt;1,"ERR",IF($D29=VLOOKUP(AD29,$A$8:$D$60,4,FALSE),"CLUB","OK"))))),"")</f>
        <v/>
      </c>
      <c r="AG29" s="43"/>
      <c r="AH29" s="73" t="str">
        <f>IF(AG29&lt;&gt;"",IF(AG29="Victoire",IF(VLOOKUP(AD29,$A$8:$L$60,12,FALSE)="Défaite","OK","ERR"),IF(AG29="Défaite",IF(VLOOKUP(AD29,$A$8:$L$60,12,FALSE)="Victoire","OK","ERR"),IF(AG29="Nul",IF(VLOOKUP(AD29,$A$8:$L$60,12,FALSE)="Nul","OK","ERR")))),"")</f>
        <v/>
      </c>
      <c r="AI29" s="41"/>
      <c r="AJ29" s="56">
        <f>IF(AG29="Victoire",100-ROUNDDOWN(20*AI29/$H29,0),
IF(AG29="Défaite",10+ROUNDDOWN(20*VLOOKUP(AD29,$A$8:$AO$48,35,FALSE)/VLOOKUP(AD29,$A$8:$H$48,8,FALSE),0),
IF(AND(AG29="Nul",$AI29&lt;&gt;$H29),40+(2*ROUNDDOWN(10*VLOOKUP(AD29,$A$8:$AO$48,35,FALSE)/VLOOKUP(AD29,$A$8:$H$48,8,FALSE),0)-ROUNDDOWN(10*AI29/$H29,0)),IF(AND(AG29="Nul",$AI29=$H29),58,0))))</f>
        <v>0</v>
      </c>
      <c r="AK29" s="98"/>
      <c r="AL29" s="50" t="str">
        <f>IF(AK29&lt;&gt;"",VLOOKUP(AK29,$A$8:$C$48,2,FALSE),"")</f>
        <v/>
      </c>
      <c r="AM29" s="14" t="str">
        <f>IF(AK29&lt;&gt;"",IF(AK29=$A29,"ERR",IF(OR(AK29=$P29,AK29=$W29,AK29=$AD29,AK29=$I29, AK29=$AR29,AK29=$AY29,AK29=$BF29),"DUP",IF(ISNA(VLOOKUP(AK29,$A$8:$A$48,1,FALSE)),"ERR",IF(COUNTIF($I$8:$I$48,AK29)&gt;1,"ERR",IF($D29=VLOOKUP(AK29,$A$8:$D$48,4,FALSE),"CLUB","OK"))))),"")</f>
        <v/>
      </c>
      <c r="AN29" s="43"/>
      <c r="AO29" s="14" t="str">
        <f>IF(AN29&lt;&gt;"",IF(AN29="Victoire",IF(VLOOKUP(AK29,$A$8:$BL$60,40,FALSE)="Défaite","OK","ERR"),IF(AN29="Défaite",IF(VLOOKUP(AK29,$A$8:$BL$60,40,FALSE)="Victoire","OK","ERR"),IF(AN29="Nul",IF(VLOOKUP(AK29,$A$8:$BL$60,40,FALSE)="Nul","OK","ERR")))),"")</f>
        <v/>
      </c>
      <c r="AP29" s="41"/>
      <c r="AQ29" s="56">
        <f>IF(AN29="Victoire",100-ROUNDDOWN(20*AP29/$H29,0),
IF(AN29="Défaite",10+ROUNDDOWN(20*VLOOKUP(AK29,$A$8:$BU$48,42,FALSE)/VLOOKUP(AK29,$A$8:$H$48,8,FALSE),0),
IF(AND(AN29="Nul",$AP29&lt;&gt;$H29),40+(2*ROUNDDOWN(10*VLOOKUP(AK29,$A$8:$BU$48,42,FALSE)/VLOOKUP(AK29,$A$8:$H$48,8,FALSE),0)-ROUNDDOWN(10*AP29/$H29,0)),IF(AND(AN29="Nul",$AP29=$H29),58,0))))</f>
        <v>0</v>
      </c>
      <c r="AR29" s="98"/>
      <c r="AS29" s="50" t="str">
        <f>IF(AR29&lt;&gt;"",VLOOKUP(AR29,$A$8:$C$48,2,FALSE),"")</f>
        <v/>
      </c>
      <c r="AT29" s="43" t="str">
        <f>IF(AR29&lt;&gt;"",IF(AR29=$A29,"ERR",IF(OR(AR29=$P29,AR29=$W29,AR29=$AD29,AR29=$AK29,AR29=$AY29,AR29=$BF29),"DUP",IF(ISNA(VLOOKUP(AR29,$A$8:$A$48,1,FALSE)),"ERR",IF(COUNTIF($I$8:$I$48,AR29)&gt;1,"ERR",IF($D29=VLOOKUP(AR29,$A$8:$D$48,4,FALSE),"CLUB","OK"))))),"")</f>
        <v/>
      </c>
      <c r="AU29" s="43"/>
      <c r="AV29" s="14" t="str">
        <f>IF(AU29&lt;&gt;"",IF(AU29="Victoire",IF(VLOOKUP(AR29,$A$8:$BL$60,47,FALSE)="Défaite","OK","ERR"),IF(AU29="Défaite",IF(VLOOKUP(AR29,$A$8:$BL$60,47,FALSE)="Victoire","OK","ERR"),IF(AU29="Nul",IF(VLOOKUP(AR29,$A$8:$BL$60,47,FALSE)="Nul","OK","ERR")))),"")</f>
        <v/>
      </c>
      <c r="AW29" s="41"/>
      <c r="AX29" s="56">
        <f>IF(AU29="Victoire",100-ROUNDDOWN(20*AW29/$H29,0),
IF(AU29="Défaite",10+ROUNDDOWN(20*VLOOKUP(AR29,$A$8:$BU$48,42,FALSE)/VLOOKUP(AR29,$A$8:$H$48,8,FALSE),0),
IF(AND(AU29="Nul",$AP29&lt;&gt;$H29),40+(2*ROUNDDOWN(10*VLOOKUP(AR29,$A$8:$BU$48,42,FALSE)/VLOOKUP(AR29,$A$8:$H$48,8,FALSE),0)-ROUNDDOWN(10*AW29/$H29,0)),IF(AND(AU29="Nul",$AP29=$H29),58,0))))</f>
        <v>0</v>
      </c>
      <c r="AY29" s="98"/>
      <c r="AZ29" s="50" t="str">
        <f>IF(AY29&lt;&gt;"",VLOOKUP(AY29,$A$8:$C$48,2,FALSE),"")</f>
        <v/>
      </c>
      <c r="BA29" s="43" t="str">
        <f>IF(AY29&lt;&gt;"",IF(AY29=$A29,"ERR",IF(OR(AY29=$P29,AY29=$W29,AY29=$AD29,AY29=$AK29,AY29=$AR29,AY29=$BG29,AY29=$BF29),"DUP",IF(ISNA(VLOOKUP(AY29,$A$8:$A$48,1,FALSE)),"ERR",IF(COUNTIF($I$8:$I$48,AY29)&gt;1,"ERR",IF($D29=VLOOKUP(AY29,$A$8:$D$48,4,FALSE),"CLUB","OK"))))),"")</f>
        <v/>
      </c>
      <c r="BB29" s="43"/>
      <c r="BC29" s="14" t="str">
        <f>IF(BB29&lt;&gt;"",IF(BB29="Victoire",IF(VLOOKUP(AY29,$A$8:$BL$60,54,FALSE)="Défaite","OK","ERR"),IF(BB29="Défaite",IF(VLOOKUP(AY29,$A$8:$BL$60,54,FALSE)="Victoire","OK","ERR"),IF(BB29="Nul",IF(VLOOKUP(AY29,$A$8:$BL$54,54,FALSE)="Nul","OK","ERR")))),"")</f>
        <v/>
      </c>
      <c r="BD29" s="41"/>
      <c r="BE29" s="56">
        <f>IF(BB29="Victoire",100-ROUNDDOWN(20*BD29/$H29,0),
IF(BB29="Défaite",10+ROUNDDOWN(20*VLOOKUP(AY29,$A$8:$BU$48,42,FALSE)/VLOOKUP(AY29,$A$8:$H$48,8,FALSE),0),
IF(AND(BB29="Nul",$AP29&lt;&gt;$H29),40+(2*ROUNDDOWN(10*VLOOKUP(AY29,$A$8:$BU$48,42,FALSE)/VLOOKUP(AY29,$A$8:$H$48,8,FALSE),0)-ROUNDDOWN(10*BD29/$H29,0)),IF(AND(BB29="Nul",$AP29=$H29),58,0))))</f>
        <v>0</v>
      </c>
      <c r="BF29" s="98"/>
      <c r="BG29" s="50" t="str">
        <f>IF(BF29&lt;&gt;"",VLOOKUP(BF29,$A$8:$C$48,2,FALSE),"")</f>
        <v/>
      </c>
      <c r="BH29" s="43" t="str">
        <f>IF(BF29&lt;&gt;"",IF(BF29=$A29,"ERR",IF(OR(BF29=$P29,BF29=$W29,BF29=$AD29,BF29=$AK29,BF29=$AR29,BF29=$AY29,BF29=$BG29),"DUP",IF(ISNA(VLOOKUP(BF29,$A$8:$A$48,1,FALSE)),"ERR",IF(COUNTIF($I$8:$I$48,BF29)&gt;1,"ERR",IF($D29=VLOOKUP(BF29,$A$8:$D$48,4,FALSE),"CLUB","OK"))))),"")</f>
        <v/>
      </c>
      <c r="BI29" s="43"/>
      <c r="BJ29" s="14" t="str">
        <f>IF(BI29&lt;&gt;"",IF(BI29="Victoire",IF(VLOOKUP(BF29,$A$8:$BL$60,61,FALSE)="Défaite","OK","ERR"),IF(BI29="Défaite",IF(VLOOKUP(BF29,$A$8:$BL$60,61,FALSE)="Victoire","OK","ERR"),IF(BI29="Nul",IF(VLOOKUP(BF29,$A$8:$BL$60,61,FALSE)="Nul","OK","ERR")))),"")</f>
        <v/>
      </c>
      <c r="BK29" s="41"/>
      <c r="BL29" s="56">
        <f>IF(BI29="Victoire",100-ROUNDDOWN(20*BK29/$H29,0),
IF(BI29="Défaite",10+ROUNDDOWN(20*VLOOKUP(BF29,$A$8:$BU$48,42,FALSE)/VLOOKUP(BF29,$A$8:$H$48,8,FALSE),0),
IF(AND(BI29="Nul",$AP29&lt;&gt;$H29),40+(2*ROUNDDOWN(10*VLOOKUP(BF29,$A$8:$BU$48,42,FALSE)/VLOOKUP(BF29,$A$8:$H$48,8,FALSE),0)-ROUNDDOWN(10*BK29/$H29,0)),IF(AND(BI29="Nul",$AP29=$H29),58,0))))</f>
        <v>0</v>
      </c>
      <c r="BM29" s="89">
        <f>E29+E30+E31</f>
        <v>0</v>
      </c>
      <c r="BN29" s="60">
        <f>IF($I29&lt;&gt;"",VLOOKUP($I29,$A$8:$H$60,5,FALSE),0)+IF($P29&lt;&gt;"",VLOOKUP($P29,$A$8:$H$60,5,FALSE),0)+IF($W29&lt;&gt;"",VLOOKUP($W29,$A$8:$H$60,5,FALSE),0)+IF($AD29&lt;&gt;"",VLOOKUP($AD29,$A$8:$H$60,5,FALSE),0)+IF($AK29&lt;&gt;"",VLOOKUP($AK29,$A$8:$H$60,5,FALSE),0)+IF($AY29&lt;&gt;"",VLOOKUP($AY29,$A$8:$H$60,5,FALSE),0)+IF($BF29&lt;&gt;"",VLOOKUP($BF29,$A$8:$H$60,5,FALSE),0)+IF($AR29&lt;&gt;"",VLOOKUP($AR29,$A$8:$H$60,5,FALSE),0)</f>
        <v>0</v>
      </c>
      <c r="BO29" s="62"/>
      <c r="BP29" s="62"/>
    </row>
    <row r="30" spans="1:68" s="5" customFormat="1" ht="16.5">
      <c r="A30" s="96">
        <v>11</v>
      </c>
      <c r="B30" s="97" t="s">
        <v>433</v>
      </c>
      <c r="C30" s="97" t="s">
        <v>223</v>
      </c>
      <c r="D30" s="97" t="s">
        <v>228</v>
      </c>
      <c r="E30" s="91">
        <f>O30+V30+AC30+AJ30+AQ30+BP30+AX30+BE30+BL30</f>
        <v>0</v>
      </c>
      <c r="F30" s="41"/>
      <c r="G30" s="56" t="str">
        <f>IF($F30&lt;&gt;"",VLOOKUP(F30,Armees!$A$1:$B$283,2,FALSE),"")</f>
        <v/>
      </c>
      <c r="H30" s="42"/>
      <c r="I30" s="98"/>
      <c r="J30" s="50" t="str">
        <f>IF(I30&lt;&gt;"",VLOOKUP(I30,$A$8:$C$48,2,FALSE),"")</f>
        <v/>
      </c>
      <c r="K30" s="43" t="str">
        <f>IF(I30&lt;&gt;"",IF(I30=$A30,"ERR",IF(OR(I30=$P30,I30=$W30,I30=$AD30,I30=$AK30,I30=$AR30,I30=$AY30,I30=$BF30),"DUP",IF(ISNA(VLOOKUP(I30,$A$8:$A$60,1,FALSE)),"ERR",IF(COUNTIF($I$8:$I$60,I30)&gt;1,"ERR",IF($D30=VLOOKUP(I30,$A$8:$D$60,4,FALSE),"CLUB","OK"))))),"")</f>
        <v/>
      </c>
      <c r="L30" s="43"/>
      <c r="M30" s="73" t="str">
        <f>IF(L30&lt;&gt;"",IF(L30="Victoire",IF(VLOOKUP(I30,$A$8:$L$60,12,FALSE)="Défaite","OK","ERR"),IF(L30="Défaite",IF(VLOOKUP(I30,$A$8:$L$60,12,FALSE)="Victoire","OK","ERR"),IF(L30="Nul",IF(VLOOKUP(I30,$A$8:$L$60,12,FALSE)="Nul","OK","ERR")))),"")</f>
        <v/>
      </c>
      <c r="N30" s="41"/>
      <c r="O30" s="56">
        <f>IF(L30="Victoire",100-ROUNDDOWN(20*N30/$H30,0),
IF(L30="Défaite",10+ROUNDDOWN(20*VLOOKUP(I30,$A$8:$N$48,14,FALSE)/VLOOKUP(I30,$A$8:$H$48,8,FALSE),0),
IF(AND(L30="Nul",$N30&lt;&gt;$H30),40+(2*ROUNDDOWN(10*VLOOKUP(I30,$A$8:$N$48,14,FALSE)/VLOOKUP(I30,$A$8:$H$48,8,FALSE),0)-ROUNDDOWN(10*N30/$H30,0)),IF(AND(L30="Nul",$N30=$H30),58,0))))</f>
        <v>0</v>
      </c>
      <c r="P30" s="98"/>
      <c r="Q30" s="50" t="str">
        <f>IF(P30&lt;&gt;"",VLOOKUP(P30,$A$8:$C$48,2,FALSE),"")</f>
        <v/>
      </c>
      <c r="R30" s="14" t="str">
        <f>IF(P30&lt;&gt;"",IF(P30=$A30,"ERR",IF(OR(P30=$I30,P30=$W30,P30=$AD30,P30=$AK30,P30=$AR30,P30=$AY30,P30=$BF30),"DUP",IF(ISNA(VLOOKUP(P30,$A$8:$A$60,1,FALSE)),"ERR",IF(COUNTIF($I$8:$I$60,P30)&gt;1,"ERR",IF($D30=VLOOKUP(P30,$A$8:$D$60,4,FALSE),"CLUB","OK"))))),"")</f>
        <v/>
      </c>
      <c r="S30" s="43"/>
      <c r="T30" s="73" t="str">
        <f>IF(S30&lt;&gt;"",IF(S30="Victoire",IF(VLOOKUP(P30,$A$8:$L$60,12,FALSE)="Défaite","OK","ERR"),IF(S30="Défaite",IF(VLOOKUP(P30,$A$8:$L$60,12,FALSE)="Victoire","OK","ERR"),IF(S30="Nul",IF(VLOOKUP(P30,$A$8:$L$60,12,FALSE)="Nul","OK","ERR")))),"")</f>
        <v/>
      </c>
      <c r="U30" s="41"/>
      <c r="V30" s="56">
        <f>IF(S30="Victoire",100-ROUNDDOWN(20*U30/$H30,0),
IF(S30="Défaite",10+ROUNDDOWN(20*VLOOKUP(P30,$A$8:$AO$48,21,FALSE)/VLOOKUP(P30,$A$8:$H$48,8,FALSE),0),
IF(AND(S30="Nul",$U30&lt;&gt;$H30),40+(2*ROUNDDOWN(10*VLOOKUP(P30,$A$8:$AO$48,21,FALSE)/VLOOKUP(P30,$A$8:$H$48,8,FALSE),0)-ROUNDDOWN(10*U30/$H30,0)),IF(AND(S30="Nul",$U30=$H30),58,0))))</f>
        <v>0</v>
      </c>
      <c r="W30" s="98"/>
      <c r="X30" s="50" t="str">
        <f>IF(W30&lt;&gt;"",VLOOKUP(W30,$A$8:$C$48,2,FALSE),"")</f>
        <v/>
      </c>
      <c r="Y30" s="14" t="str">
        <f>IF(W30&lt;&gt;"",IF(W30=$A30,"ERR",IF(OR(W30=$P30,W30=$I30,W30=$AD30,W30=$AK30,W30=$AR30,W30=$AY30,W30=$BF30),"DUP",IF(ISNA(VLOOKUP(W30,$A$8:$A$60,1,FALSE)),"ERR",IF(COUNTIF($I$8:$I$60,W30)&gt;1,"ERR",IF($D30=VLOOKUP(W30,$A$8:$D$60,4,FALSE),"CLUB","OK"))))),"")</f>
        <v/>
      </c>
      <c r="Z30" s="43"/>
      <c r="AA30" s="43" t="str">
        <f>IF(Z30&lt;&gt;"",IF(Z30="Victoire",IF(VLOOKUP(W30,$A$8:$BJ$60,26,FALSE)="Défaite","OK","ERR"),IF(Z30="Défaite",IF(VLOOKUP(W30,$A$8:$BJ$60,26,FALSE)="Victoire","OK","ERR"),IF(Z30="Nul",IF(VLOOKUP(W30,$A$8:$BJ$60,26,FALSE)="Nul","OK","ERR")))),"")</f>
        <v/>
      </c>
      <c r="AB30" s="41"/>
      <c r="AC30" s="92">
        <f>IF(Z30="Victoire",100-ROUNDDOWN(20*AB30/$H30,0),
IF(Z30="Défaite",10+ROUNDDOWN(20*VLOOKUP(W30,$A$8:$AO$48,28,FALSE)/VLOOKUP(W30,$A$8:$H$48,8,FALSE),0),
IF(AND(Z30="Nul",$AB30&lt;&gt;$H30),40+(2*ROUNDDOWN(10*VLOOKUP(W30,$A$8:$AO$48,28,FALSE)/VLOOKUP(W30,$A$8:$H$48,8,FALSE),0)-ROUNDDOWN(10*AB30/$H30,0)),IF(AND(Z30="Nul",$AB30=$H30),58,0))))</f>
        <v>0</v>
      </c>
      <c r="AD30" s="90"/>
      <c r="AE30" s="50" t="str">
        <f>IF(AD30&lt;&gt;"",VLOOKUP(AD30,$A$8:$C$48,2,FALSE),"")</f>
        <v/>
      </c>
      <c r="AF30" s="14" t="str">
        <f>IF(AD30&lt;&gt;"",IF(AD30=$A30,"ERR",IF(OR(AD30=$P30,AD30=$W30,AD30=$I30,AD30=$AK30, AD30=$AR30,AD30=$AY30,AD30=$BF30),"DUP",IF(ISNA(VLOOKUP(AD30,$A$8:$A$60,1,FALSE)),"ERR",IF(COUNTIF($I$8:$I$60,AD30)&gt;1,"ERR",IF($D30=VLOOKUP(AD30,$A$8:$D$60,4,FALSE),"CLUB","OK"))))),"")</f>
        <v/>
      </c>
      <c r="AG30" s="43"/>
      <c r="AH30" s="73" t="str">
        <f>IF(AG30&lt;&gt;"",IF(AG30="Victoire",IF(VLOOKUP(AD30,$A$8:$L$60,12,FALSE)="Défaite","OK","ERR"),IF(AG30="Défaite",IF(VLOOKUP(AD30,$A$8:$L$60,12,FALSE)="Victoire","OK","ERR"),IF(AG30="Nul",IF(VLOOKUP(AD30,$A$8:$L$60,12,FALSE)="Nul","OK","ERR")))),"")</f>
        <v/>
      </c>
      <c r="AI30" s="41"/>
      <c r="AJ30" s="56">
        <f>IF(AG30="Victoire",100-ROUNDDOWN(20*AI30/$H30,0),
IF(AG30="Défaite",10+ROUNDDOWN(20*VLOOKUP(AD30,$A$8:$AO$48,35,FALSE)/VLOOKUP(AD30,$A$8:$H$48,8,FALSE),0),
IF(AND(AG30="Nul",$AI30&lt;&gt;$H30),40+(2*ROUNDDOWN(10*VLOOKUP(AD30,$A$8:$AO$48,35,FALSE)/VLOOKUP(AD30,$A$8:$H$48,8,FALSE),0)-ROUNDDOWN(10*AI30/$H30,0)),IF(AND(AG30="Nul",$AI30=$H30),58,0))))</f>
        <v>0</v>
      </c>
      <c r="AK30" s="98"/>
      <c r="AL30" s="50" t="str">
        <f>IF(AK30&lt;&gt;"",VLOOKUP(AK30,$A$8:$C$48,2,FALSE),"")</f>
        <v/>
      </c>
      <c r="AM30" s="14" t="str">
        <f>IF(AK30&lt;&gt;"",IF(AK30=$A30,"ERR",IF(OR(AK30=$P30,AK30=$W30,AK30=$AD30,AK30=$I30, AK30=$AR30,AK30=$AY30,AK30=$BF30),"DUP",IF(ISNA(VLOOKUP(AK30,$A$8:$A$48,1,FALSE)),"ERR",IF(COUNTIF($I$8:$I$48,AK30)&gt;1,"ERR",IF($D30=VLOOKUP(AK30,$A$8:$D$48,4,FALSE),"CLUB","OK"))))),"")</f>
        <v/>
      </c>
      <c r="AN30" s="43"/>
      <c r="AO30" s="14" t="str">
        <f>IF(AN30&lt;&gt;"",IF(AN30="Victoire",IF(VLOOKUP(AK30,$A$8:$BL$60,40,FALSE)="Défaite","OK","ERR"),IF(AN30="Défaite",IF(VLOOKUP(AK30,$A$8:$BL$60,40,FALSE)="Victoire","OK","ERR"),IF(AN30="Nul",IF(VLOOKUP(AK30,$A$8:$BL$60,40,FALSE)="Nul","OK","ERR")))),"")</f>
        <v/>
      </c>
      <c r="AP30" s="41"/>
      <c r="AQ30" s="56">
        <f>IF(AN30="Victoire",100-ROUNDDOWN(20*AP30/$H30,0),
IF(AN30="Défaite",10+ROUNDDOWN(20*VLOOKUP(AK30,$A$8:$BU$48,42,FALSE)/VLOOKUP(AK30,$A$8:$H$48,8,FALSE),0),
IF(AND(AN30="Nul",$AP30&lt;&gt;$H30),40+(2*ROUNDDOWN(10*VLOOKUP(AK30,$A$8:$BU$48,42,FALSE)/VLOOKUP(AK30,$A$8:$H$48,8,FALSE),0)-ROUNDDOWN(10*AP30/$H30,0)),IF(AND(AN30="Nul",$AP30=$H30),58,0))))</f>
        <v>0</v>
      </c>
      <c r="AR30" s="98"/>
      <c r="AS30" s="50" t="str">
        <f>IF(AR30&lt;&gt;"",VLOOKUP(AR30,$A$8:$C$48,2,FALSE),"")</f>
        <v/>
      </c>
      <c r="AT30" s="43" t="str">
        <f>IF(AR30&lt;&gt;"",IF(AR30=$A30,"ERR",IF(OR(AR30=$P30,AR30=$W30,AR30=$AD30,AR30=$AK30,AR30=$AY30,AR30=$BF30),"DUP",IF(ISNA(VLOOKUP(AR30,$A$8:$A$48,1,FALSE)),"ERR",IF(COUNTIF($I$8:$I$48,AR30)&gt;1,"ERR",IF($D30=VLOOKUP(AR30,$A$8:$D$48,4,FALSE),"CLUB","OK"))))),"")</f>
        <v/>
      </c>
      <c r="AU30" s="43"/>
      <c r="AV30" s="14" t="str">
        <f>IF(AU30&lt;&gt;"",IF(AU30="Victoire",IF(VLOOKUP(AR30,$A$8:$BL$60,47,FALSE)="Défaite","OK","ERR"),IF(AU30="Défaite",IF(VLOOKUP(AR30,$A$8:$BL$60,47,FALSE)="Victoire","OK","ERR"),IF(AU30="Nul",IF(VLOOKUP(AR30,$A$8:$BL$60,47,FALSE)="Nul","OK","ERR")))),"")</f>
        <v/>
      </c>
      <c r="AW30" s="41"/>
      <c r="AX30" s="56">
        <f>IF(AU30="Victoire",100-ROUNDDOWN(20*AW30/$H30,0),
IF(AU30="Défaite",10+ROUNDDOWN(20*VLOOKUP(AR30,$A$8:$BU$48,42,FALSE)/VLOOKUP(AR30,$A$8:$H$48,8,FALSE),0),
IF(AND(AU30="Nul",$AP30&lt;&gt;$H30),40+(2*ROUNDDOWN(10*VLOOKUP(AR30,$A$8:$BU$48,42,FALSE)/VLOOKUP(AR30,$A$8:$H$48,8,FALSE),0)-ROUNDDOWN(10*AW30/$H30,0)),IF(AND(AU30="Nul",$AP30=$H30),58,0))))</f>
        <v>0</v>
      </c>
      <c r="AY30" s="98"/>
      <c r="AZ30" s="50" t="str">
        <f>IF(AY30&lt;&gt;"",VLOOKUP(AY30,$A$8:$C$48,2,FALSE),"")</f>
        <v/>
      </c>
      <c r="BA30" s="43" t="str">
        <f>IF(AY30&lt;&gt;"",IF(AY30=$A30,"ERR",IF(OR(AY30=$P30,AY30=$W30,AY30=$AD30,AY30=$AK30,AY30=$AR30,AY30=$BG30,AY30=$BF30),"DUP",IF(ISNA(VLOOKUP(AY30,$A$8:$A$48,1,FALSE)),"ERR",IF(COUNTIF($I$8:$I$48,AY30)&gt;1,"ERR",IF($D30=VLOOKUP(AY30,$A$8:$D$48,4,FALSE),"CLUB","OK"))))),"")</f>
        <v/>
      </c>
      <c r="BB30" s="43"/>
      <c r="BC30" s="14" t="str">
        <f>IF(BB30&lt;&gt;"",IF(BB30="Victoire",IF(VLOOKUP(AY30,$A$8:$BL$60,54,FALSE)="Défaite","OK","ERR"),IF(BB30="Défaite",IF(VLOOKUP(AY30,$A$8:$BL$60,54,FALSE)="Victoire","OK","ERR"),IF(BB30="Nul",IF(VLOOKUP(AY30,$A$8:$BL$54,54,FALSE)="Nul","OK","ERR")))),"")</f>
        <v/>
      </c>
      <c r="BD30" s="41"/>
      <c r="BE30" s="56">
        <f>IF(BB30="Victoire",100-ROUNDDOWN(20*BD30/$H30,0),
IF(BB30="Défaite",10+ROUNDDOWN(20*VLOOKUP(AY30,$A$8:$BU$48,42,FALSE)/VLOOKUP(AY30,$A$8:$H$48,8,FALSE),0),
IF(AND(BB30="Nul",$AP30&lt;&gt;$H30),40+(2*ROUNDDOWN(10*VLOOKUP(AY30,$A$8:$BU$48,42,FALSE)/VLOOKUP(AY30,$A$8:$H$48,8,FALSE),0)-ROUNDDOWN(10*BD30/$H30,0)),IF(AND(BB30="Nul",$AP30=$H30),58,0))))</f>
        <v>0</v>
      </c>
      <c r="BF30" s="98"/>
      <c r="BG30" s="50" t="str">
        <f>IF(BF30&lt;&gt;"",VLOOKUP(BF30,$A$8:$C$48,2,FALSE),"")</f>
        <v/>
      </c>
      <c r="BH30" s="43" t="str">
        <f>IF(BF30&lt;&gt;"",IF(BF30=$A30,"ERR",IF(OR(BF30=$P30,BF30=$W30,BF30=$AD30,BF30=$AK30,BF30=$AR30,BF30=$AY30,BF30=$BG30),"DUP",IF(ISNA(VLOOKUP(BF30,$A$8:$A$48,1,FALSE)),"ERR",IF(COUNTIF($I$8:$I$48,BF30)&gt;1,"ERR",IF($D30=VLOOKUP(BF30,$A$8:$D$48,4,FALSE),"CLUB","OK"))))),"")</f>
        <v/>
      </c>
      <c r="BI30" s="43"/>
      <c r="BJ30" s="14" t="str">
        <f>IF(BI30&lt;&gt;"",IF(BI30="Victoire",IF(VLOOKUP(BF30,$A$8:$BL$60,61,FALSE)="Défaite","OK","ERR"),IF(BI30="Défaite",IF(VLOOKUP(BF30,$A$8:$BL$60,61,FALSE)="Victoire","OK","ERR"),IF(BI30="Nul",IF(VLOOKUP(BF30,$A$8:$BL$60,61,FALSE)="Nul","OK","ERR")))),"")</f>
        <v/>
      </c>
      <c r="BK30" s="41"/>
      <c r="BL30" s="56">
        <f>IF(BI30="Victoire",100-ROUNDDOWN(20*BK30/$H30,0),
IF(BI30="Défaite",10+ROUNDDOWN(20*VLOOKUP(BF30,$A$8:$BU$48,42,FALSE)/VLOOKUP(BF30,$A$8:$H$48,8,FALSE),0),
IF(AND(BI30="Nul",$AP30&lt;&gt;$H30),40+(2*ROUNDDOWN(10*VLOOKUP(BF30,$A$8:$BU$48,42,FALSE)/VLOOKUP(BF30,$A$8:$H$48,8,FALSE),0)-ROUNDDOWN(10*BK30/$H30,0)),IF(AND(BI30="Nul",$AP30=$H30),58,0))))</f>
        <v>0</v>
      </c>
      <c r="BM30" s="89">
        <f>E29+E30+E31</f>
        <v>0</v>
      </c>
      <c r="BN30" s="60">
        <f>IF($I30&lt;&gt;"",VLOOKUP($I30,$A$8:$H$60,5,FALSE),0)+IF($P30&lt;&gt;"",VLOOKUP($P30,$A$8:$H$60,5,FALSE),0)+IF($W30&lt;&gt;"",VLOOKUP($W30,$A$8:$H$60,5,FALSE),0)+IF($AD30&lt;&gt;"",VLOOKUP($AD30,$A$8:$H$60,5,FALSE),0)+IF($AK30&lt;&gt;"",VLOOKUP($AK30,$A$8:$H$60,5,FALSE),0)+IF($AY30&lt;&gt;"",VLOOKUP($AY30,$A$8:$H$60,5,FALSE),0)+IF($BF30&lt;&gt;"",VLOOKUP($BF30,$A$8:$H$60,5,FALSE),0)+IF($AR30&lt;&gt;"",VLOOKUP($AR30,$A$8:$H$60,5,FALSE),0)</f>
        <v>0</v>
      </c>
      <c r="BO30" s="62"/>
      <c r="BP30" s="62"/>
    </row>
    <row r="31" spans="1:68" s="5" customFormat="1" ht="16.5">
      <c r="A31" s="96">
        <v>12</v>
      </c>
      <c r="B31" s="97" t="s">
        <v>434</v>
      </c>
      <c r="C31" s="97" t="s">
        <v>226</v>
      </c>
      <c r="D31" s="97" t="s">
        <v>228</v>
      </c>
      <c r="E31" s="91">
        <f>O31+V31+AC31+AJ31+AQ31+BP31+AX31+BE31+BL31</f>
        <v>0</v>
      </c>
      <c r="F31" s="41"/>
      <c r="G31" s="56" t="str">
        <f>IF($F31&lt;&gt;"",VLOOKUP(F31,Armees!$A$1:$B$283,2,FALSE),"")</f>
        <v/>
      </c>
      <c r="H31" s="42"/>
      <c r="I31" s="98"/>
      <c r="J31" s="50" t="str">
        <f>IF(I31&lt;&gt;"",VLOOKUP(I31,$A$8:$C$48,2,FALSE),"")</f>
        <v/>
      </c>
      <c r="K31" s="43" t="str">
        <f>IF(I31&lt;&gt;"",IF(I31=$A31,"ERR",IF(OR(I31=$P31,I31=$W31,I31=$AD31,I31=$AK31,I31=$AR31,I31=$AY31,I31=$BF31),"DUP",IF(ISNA(VLOOKUP(I31,$A$8:$A$60,1,FALSE)),"ERR",IF(COUNTIF($I$8:$I$60,I31)&gt;1,"ERR",IF($D31=VLOOKUP(I31,$A$8:$D$60,4,FALSE),"CLUB","OK"))))),"")</f>
        <v/>
      </c>
      <c r="L31" s="43"/>
      <c r="M31" s="73" t="str">
        <f>IF(L31&lt;&gt;"",IF(L31="Victoire",IF(VLOOKUP(I31,$A$8:$L$60,12,FALSE)="Défaite","OK","ERR"),IF(L31="Défaite",IF(VLOOKUP(I31,$A$8:$L$60,12,FALSE)="Victoire","OK","ERR"),IF(L31="Nul",IF(VLOOKUP(I31,$A$8:$L$60,12,FALSE)="Nul","OK","ERR")))),"")</f>
        <v/>
      </c>
      <c r="N31" s="41"/>
      <c r="O31" s="56">
        <f>IF(L31="Victoire",100-ROUNDDOWN(20*N31/$H31,0),
IF(L31="Défaite",10+ROUNDDOWN(20*VLOOKUP(I31,$A$8:$N$48,14,FALSE)/VLOOKUP(I31,$A$8:$H$48,8,FALSE),0),
IF(AND(L31="Nul",$N31&lt;&gt;$H31),40+(2*ROUNDDOWN(10*VLOOKUP(I31,$A$8:$N$48,14,FALSE)/VLOOKUP(I31,$A$8:$H$48,8,FALSE),0)-ROUNDDOWN(10*N31/$H31,0)),IF(AND(L31="Nul",$N31=$H31),58,0))))</f>
        <v>0</v>
      </c>
      <c r="P31" s="98"/>
      <c r="Q31" s="50" t="str">
        <f>IF(P31&lt;&gt;"",VLOOKUP(P31,$A$8:$C$48,2,FALSE),"")</f>
        <v/>
      </c>
      <c r="R31" s="14" t="str">
        <f>IF(P31&lt;&gt;"",IF(P31=$A31,"ERR",IF(OR(P31=$I31,P31=$W31,P31=$AD31,P31=$AK31,P31=$AR31,P31=$AY31,P31=$BF31),"DUP",IF(ISNA(VLOOKUP(P31,$A$8:$A$60,1,FALSE)),"ERR",IF(COUNTIF($I$8:$I$60,P31)&gt;1,"ERR",IF($D31=VLOOKUP(P31,$A$8:$D$60,4,FALSE),"CLUB","OK"))))),"")</f>
        <v/>
      </c>
      <c r="S31" s="43"/>
      <c r="T31" s="73" t="str">
        <f>IF(S31&lt;&gt;"",IF(S31="Victoire",IF(VLOOKUP(P31,$A$8:$L$60,12,FALSE)="Défaite","OK","ERR"),IF(S31="Défaite",IF(VLOOKUP(P31,$A$8:$L$60,12,FALSE)="Victoire","OK","ERR"),IF(S31="Nul",IF(VLOOKUP(P31,$A$8:$L$60,12,FALSE)="Nul","OK","ERR")))),"")</f>
        <v/>
      </c>
      <c r="U31" s="41"/>
      <c r="V31" s="56">
        <f>IF(S31="Victoire",100-ROUNDDOWN(20*U31/$H31,0),
IF(S31="Défaite",10+ROUNDDOWN(20*VLOOKUP(P31,$A$8:$AO$48,21,FALSE)/VLOOKUP(P31,$A$8:$H$48,8,FALSE),0),
IF(AND(S31="Nul",$U31&lt;&gt;$H31),40+(2*ROUNDDOWN(10*VLOOKUP(P31,$A$8:$AO$48,21,FALSE)/VLOOKUP(P31,$A$8:$H$48,8,FALSE),0)-ROUNDDOWN(10*U31/$H31,0)),IF(AND(S31="Nul",$U31=$H31),58,0))))</f>
        <v>0</v>
      </c>
      <c r="W31" s="98"/>
      <c r="X31" s="50" t="str">
        <f>IF(W31&lt;&gt;"",VLOOKUP(W31,$A$8:$C$48,2,FALSE),"")</f>
        <v/>
      </c>
      <c r="Y31" s="14" t="str">
        <f>IF(W31&lt;&gt;"",IF(W31=$A31,"ERR",IF(OR(W31=$P31,W31=$I31,W31=$AD31,W31=$AK31,W31=$AR31,W31=$AY31,W31=$BF31),"DUP",IF(ISNA(VLOOKUP(W31,$A$8:$A$60,1,FALSE)),"ERR",IF(COUNTIF($I$8:$I$60,W31)&gt;1,"ERR",IF($D31=VLOOKUP(W31,$A$8:$D$60,4,FALSE),"CLUB","OK"))))),"")</f>
        <v/>
      </c>
      <c r="Z31" s="43"/>
      <c r="AA31" s="43" t="str">
        <f>IF(Z31&lt;&gt;"",IF(Z31="Victoire",IF(VLOOKUP(W31,$A$8:$BJ$60,26,FALSE)="Défaite","OK","ERR"),IF(Z31="Défaite",IF(VLOOKUP(W31,$A$8:$BJ$60,26,FALSE)="Victoire","OK","ERR"),IF(Z31="Nul",IF(VLOOKUP(W31,$A$8:$BJ$60,26,FALSE)="Nul","OK","ERR")))),"")</f>
        <v/>
      </c>
      <c r="AB31" s="41"/>
      <c r="AC31" s="92">
        <f>IF(Z31="Victoire",100-ROUNDDOWN(20*AB31/$H31,0),
IF(Z31="Défaite",10+ROUNDDOWN(20*VLOOKUP(W31,$A$8:$AO$48,28,FALSE)/VLOOKUP(W31,$A$8:$H$48,8,FALSE),0),
IF(AND(Z31="Nul",$AB31&lt;&gt;$H31),40+(2*ROUNDDOWN(10*VLOOKUP(W31,$A$8:$AO$48,28,FALSE)/VLOOKUP(W31,$A$8:$H$48,8,FALSE),0)-ROUNDDOWN(10*AB31/$H31,0)),IF(AND(Z31="Nul",$AB31=$H31),58,0))))</f>
        <v>0</v>
      </c>
      <c r="AD31" s="90"/>
      <c r="AE31" s="50" t="str">
        <f>IF(AD31&lt;&gt;"",VLOOKUP(AD31,$A$8:$C$48,2,FALSE),"")</f>
        <v/>
      </c>
      <c r="AF31" s="14" t="str">
        <f>IF(AD31&lt;&gt;"",IF(AD31=$A31,"ERR",IF(OR(AD31=$P31,AD31=$W31,AD31=$I31,AD31=$AK31, AD31=$AR31,AD31=$AY31,AD31=$BF31),"DUP",IF(ISNA(VLOOKUP(AD31,$A$8:$A$60,1,FALSE)),"ERR",IF(COUNTIF($I$8:$I$60,AD31)&gt;1,"ERR",IF($D31=VLOOKUP(AD31,$A$8:$D$60,4,FALSE),"CLUB","OK"))))),"")</f>
        <v/>
      </c>
      <c r="AG31" s="43"/>
      <c r="AH31" s="73" t="str">
        <f>IF(AG31&lt;&gt;"",IF(AG31="Victoire",IF(VLOOKUP(AD31,$A$8:$L$60,12,FALSE)="Défaite","OK","ERR"),IF(AG31="Défaite",IF(VLOOKUP(AD31,$A$8:$L$60,12,FALSE)="Victoire","OK","ERR"),IF(AG31="Nul",IF(VLOOKUP(AD31,$A$8:$L$60,12,FALSE)="Nul","OK","ERR")))),"")</f>
        <v/>
      </c>
      <c r="AI31" s="41"/>
      <c r="AJ31" s="56">
        <f>IF(AG31="Victoire",100-ROUNDDOWN(20*AI31/$H31,0),
IF(AG31="Défaite",10+ROUNDDOWN(20*VLOOKUP(AD31,$A$8:$AO$48,35,FALSE)/VLOOKUP(AD31,$A$8:$H$48,8,FALSE),0),
IF(AND(AG31="Nul",$AI31&lt;&gt;$H31),40+(2*ROUNDDOWN(10*VLOOKUP(AD31,$A$8:$AO$48,35,FALSE)/VLOOKUP(AD31,$A$8:$H$48,8,FALSE),0)-ROUNDDOWN(10*AI31/$H31,0)),IF(AND(AG31="Nul",$AI31=$H31),58,0))))</f>
        <v>0</v>
      </c>
      <c r="AK31" s="98"/>
      <c r="AL31" s="50" t="str">
        <f>IF(AK31&lt;&gt;"",VLOOKUP(AK31,$A$8:$C$48,2,FALSE),"")</f>
        <v/>
      </c>
      <c r="AM31" s="14" t="str">
        <f>IF(AK31&lt;&gt;"",IF(AK31=$A31,"ERR",IF(OR(AK31=$P31,AK31=$W31,AK31=$AD31,AK31=$I31, AK31=$AR31,AK31=$AY31,AK31=$BF31),"DUP",IF(ISNA(VLOOKUP(AK31,$A$8:$A$48,1,FALSE)),"ERR",IF(COUNTIF($I$8:$I$48,AK31)&gt;1,"ERR",IF($D31=VLOOKUP(AK31,$A$8:$D$48,4,FALSE),"CLUB","OK"))))),"")</f>
        <v/>
      </c>
      <c r="AN31" s="43"/>
      <c r="AO31" s="14" t="str">
        <f>IF(AN31&lt;&gt;"",IF(AN31="Victoire",IF(VLOOKUP(AK31,$A$8:$BL$60,40,FALSE)="Défaite","OK","ERR"),IF(AN31="Défaite",IF(VLOOKUP(AK31,$A$8:$BL$60,40,FALSE)="Victoire","OK","ERR"),IF(AN31="Nul",IF(VLOOKUP(AK31,$A$8:$BL$60,40,FALSE)="Nul","OK","ERR")))),"")</f>
        <v/>
      </c>
      <c r="AP31" s="41"/>
      <c r="AQ31" s="56">
        <f>IF(AN31="Victoire",100-ROUNDDOWN(20*AP31/$H31,0),
IF(AN31="Défaite",10+ROUNDDOWN(20*VLOOKUP(AK31,$A$8:$BU$48,42,FALSE)/VLOOKUP(AK31,$A$8:$H$48,8,FALSE),0),
IF(AND(AN31="Nul",$AP31&lt;&gt;$H31),40+(2*ROUNDDOWN(10*VLOOKUP(AK31,$A$8:$BU$48,42,FALSE)/VLOOKUP(AK31,$A$8:$H$48,8,FALSE),0)-ROUNDDOWN(10*AP31/$H31,0)),IF(AND(AN31="Nul",$AP31=$H31),58,0))))</f>
        <v>0</v>
      </c>
      <c r="AR31" s="98"/>
      <c r="AS31" s="50" t="str">
        <f>IF(AR31&lt;&gt;"",VLOOKUP(AR31,$A$8:$C$48,2,FALSE),"")</f>
        <v/>
      </c>
      <c r="AT31" s="43" t="str">
        <f>IF(AR31&lt;&gt;"",IF(AR31=$A31,"ERR",IF(OR(AR31=$P31,AR31=$W31,AR31=$AD31,AR31=$AK31,AR31=$AY31,AR31=$BF31),"DUP",IF(ISNA(VLOOKUP(AR31,$A$8:$A$48,1,FALSE)),"ERR",IF(COUNTIF($I$8:$I$48,AR31)&gt;1,"ERR",IF($D31=VLOOKUP(AR31,$A$8:$D$48,4,FALSE),"CLUB","OK"))))),"")</f>
        <v/>
      </c>
      <c r="AU31" s="43"/>
      <c r="AV31" s="14" t="str">
        <f>IF(AU31&lt;&gt;"",IF(AU31="Victoire",IF(VLOOKUP(AR31,$A$8:$BL$60,47,FALSE)="Défaite","OK","ERR"),IF(AU31="Défaite",IF(VLOOKUP(AR31,$A$8:$BL$60,47,FALSE)="Victoire","OK","ERR"),IF(AU31="Nul",IF(VLOOKUP(AR31,$A$8:$BL$60,47,FALSE)="Nul","OK","ERR")))),"")</f>
        <v/>
      </c>
      <c r="AW31" s="41"/>
      <c r="AX31" s="56">
        <f>IF(AU31="Victoire",100-ROUNDDOWN(20*AW31/$H31,0),
IF(AU31="Défaite",10+ROUNDDOWN(20*VLOOKUP(AR31,$A$8:$BU$48,42,FALSE)/VLOOKUP(AR31,$A$8:$H$48,8,FALSE),0),
IF(AND(AU31="Nul",$AP31&lt;&gt;$H31),40+(2*ROUNDDOWN(10*VLOOKUP(AR31,$A$8:$BU$48,42,FALSE)/VLOOKUP(AR31,$A$8:$H$48,8,FALSE),0)-ROUNDDOWN(10*AW31/$H31,0)),IF(AND(AU31="Nul",$AP31=$H31),58,0))))</f>
        <v>0</v>
      </c>
      <c r="AY31" s="98"/>
      <c r="AZ31" s="50" t="str">
        <f>IF(AY31&lt;&gt;"",VLOOKUP(AY31,$A$8:$C$48,2,FALSE),"")</f>
        <v/>
      </c>
      <c r="BA31" s="43" t="str">
        <f>IF(AY31&lt;&gt;"",IF(AY31=$A31,"ERR",IF(OR(AY31=$P31,AY31=$W31,AY31=$AD31,AY31=$AK31,AY31=$AR31,AY31=$BG31,AY31=$BF31),"DUP",IF(ISNA(VLOOKUP(AY31,$A$8:$A$48,1,FALSE)),"ERR",IF(COUNTIF($I$8:$I$48,AY31)&gt;1,"ERR",IF($D31=VLOOKUP(AY31,$A$8:$D$48,4,FALSE),"CLUB","OK"))))),"")</f>
        <v/>
      </c>
      <c r="BB31" s="43"/>
      <c r="BC31" s="14" t="str">
        <f>IF(BB31&lt;&gt;"",IF(BB31="Victoire",IF(VLOOKUP(AY31,$A$8:$BL$60,54,FALSE)="Défaite","OK","ERR"),IF(BB31="Défaite",IF(VLOOKUP(AY31,$A$8:$BL$60,54,FALSE)="Victoire","OK","ERR"),IF(BB31="Nul",IF(VLOOKUP(AY31,$A$8:$BL$54,54,FALSE)="Nul","OK","ERR")))),"")</f>
        <v/>
      </c>
      <c r="BD31" s="41"/>
      <c r="BE31" s="56">
        <f>IF(BB31="Victoire",100-ROUNDDOWN(20*BD31/$H31,0),
IF(BB31="Défaite",10+ROUNDDOWN(20*VLOOKUP(AY31,$A$8:$BU$48,42,FALSE)/VLOOKUP(AY31,$A$8:$H$48,8,FALSE),0),
IF(AND(BB31="Nul",$AP31&lt;&gt;$H31),40+(2*ROUNDDOWN(10*VLOOKUP(AY31,$A$8:$BU$48,42,FALSE)/VLOOKUP(AY31,$A$8:$H$48,8,FALSE),0)-ROUNDDOWN(10*BD31/$H31,0)),IF(AND(BB31="Nul",$AP31=$H31),58,0))))</f>
        <v>0</v>
      </c>
      <c r="BF31" s="98"/>
      <c r="BG31" s="50" t="str">
        <f>IF(BF31&lt;&gt;"",VLOOKUP(BF31,$A$8:$C$48,2,FALSE),"")</f>
        <v/>
      </c>
      <c r="BH31" s="43" t="str">
        <f>IF(BF31&lt;&gt;"",IF(BF31=$A31,"ERR",IF(OR(BF31=$P31,BF31=$W31,BF31=$AD31,BF31=$AK31,BF31=$AR31,BF31=$AY31,BF31=$BG31),"DUP",IF(ISNA(VLOOKUP(BF31,$A$8:$A$48,1,FALSE)),"ERR",IF(COUNTIF($I$8:$I$48,BF31)&gt;1,"ERR",IF($D31=VLOOKUP(BF31,$A$8:$D$48,4,FALSE),"CLUB","OK"))))),"")</f>
        <v/>
      </c>
      <c r="BI31" s="43"/>
      <c r="BJ31" s="14" t="str">
        <f>IF(BI31&lt;&gt;"",IF(BI31="Victoire",IF(VLOOKUP(BF31,$A$8:$BL$60,61,FALSE)="Défaite","OK","ERR"),IF(BI31="Défaite",IF(VLOOKUP(BF31,$A$8:$BL$60,61,FALSE)="Victoire","OK","ERR"),IF(BI31="Nul",IF(VLOOKUP(BF31,$A$8:$BL$60,61,FALSE)="Nul","OK","ERR")))),"")</f>
        <v/>
      </c>
      <c r="BK31" s="41"/>
      <c r="BL31" s="56">
        <f>IF(BI31="Victoire",100-ROUNDDOWN(20*BK31/$H31,0),
IF(BI31="Défaite",10+ROUNDDOWN(20*VLOOKUP(BF31,$A$8:$BU$48,42,FALSE)/VLOOKUP(BF31,$A$8:$H$48,8,FALSE),0),
IF(AND(BI31="Nul",$AP31&lt;&gt;$H31),40+(2*ROUNDDOWN(10*VLOOKUP(BF31,$A$8:$BU$48,42,FALSE)/VLOOKUP(BF31,$A$8:$H$48,8,FALSE),0)-ROUNDDOWN(10*BK31/$H31,0)),IF(AND(BI31="Nul",$AP31=$H31),58,0))))</f>
        <v>0</v>
      </c>
      <c r="BM31" s="89">
        <f>E29+E30+E31</f>
        <v>0</v>
      </c>
      <c r="BN31" s="60">
        <f>IF($I31&lt;&gt;"",VLOOKUP($I31,$A$8:$H$60,5,FALSE),0)+IF($P31&lt;&gt;"",VLOOKUP($P31,$A$8:$H$60,5,FALSE),0)+IF($W31&lt;&gt;"",VLOOKUP($W31,$A$8:$H$60,5,FALSE),0)+IF($AD31&lt;&gt;"",VLOOKUP($AD31,$A$8:$H$60,5,FALSE),0)+IF($AK31&lt;&gt;"",VLOOKUP($AK31,$A$8:$H$60,5,FALSE),0)+IF($AY31&lt;&gt;"",VLOOKUP($AY31,$A$8:$H$60,5,FALSE),0)+IF($BF31&lt;&gt;"",VLOOKUP($BF31,$A$8:$H$60,5,FALSE),0)+IF($AR31&lt;&gt;"",VLOOKUP($AR31,$A$8:$H$60,5,FALSE),0)</f>
        <v>0</v>
      </c>
      <c r="BO31" s="62"/>
      <c r="BP31" s="62"/>
    </row>
    <row r="32" spans="1:68" s="5" customFormat="1" ht="16.5">
      <c r="A32" s="41">
        <v>25</v>
      </c>
      <c r="B32" s="97" t="s">
        <v>451</v>
      </c>
      <c r="C32" s="97" t="s">
        <v>224</v>
      </c>
      <c r="D32" s="97" t="s">
        <v>448</v>
      </c>
      <c r="E32" s="91">
        <f>O32+V32+AC32+AJ32+AQ32+BP32+AX32+BE32+BL32</f>
        <v>0</v>
      </c>
      <c r="F32" s="41"/>
      <c r="G32" s="56" t="str">
        <f>IF($F32&lt;&gt;"",VLOOKUP(F32,Armees!$A$1:$B$283,2,FALSE),"")</f>
        <v/>
      </c>
      <c r="H32" s="42"/>
      <c r="I32" s="98"/>
      <c r="J32" s="50" t="str">
        <f>IF(I32&lt;&gt;"",VLOOKUP(I32,$A$8:$C$48,2,FALSE),"")</f>
        <v/>
      </c>
      <c r="K32" s="43" t="str">
        <f>IF(I32&lt;&gt;"",IF(I32=$A32,"ERR",IF(OR(I32=$P32,I32=$W32,I32=$AD32,I32=$AK32,I32=$AR32,I32=$AY32,I32=$BF32),"DUP",IF(ISNA(VLOOKUP(I32,$A$8:$A$60,1,FALSE)),"ERR",IF(COUNTIF($I$8:$I$60,I32)&gt;1,"ERR",IF($D32=VLOOKUP(I32,$A$8:$D$60,4,FALSE),"CLUB","OK"))))),"")</f>
        <v/>
      </c>
      <c r="L32" s="43"/>
      <c r="M32" s="73" t="str">
        <f>IF(L32&lt;&gt;"",IF(L32="Victoire",IF(VLOOKUP(I32,$A$8:$L$60,12,FALSE)="Défaite","OK","ERR"),IF(L32="Défaite",IF(VLOOKUP(I32,$A$8:$L$60,12,FALSE)="Victoire","OK","ERR"),IF(L32="Nul",IF(VLOOKUP(I32,$A$8:$L$60,12,FALSE)="Nul","OK","ERR")))),"")</f>
        <v/>
      </c>
      <c r="N32" s="41"/>
      <c r="O32" s="56">
        <f>IF(L32="Victoire",100-ROUNDDOWN(20*N32/$H32,0),
IF(L32="Défaite",10+ROUNDDOWN(20*VLOOKUP(I32,$A$8:$N$48,14,FALSE)/VLOOKUP(I32,$A$8:$H$48,8,FALSE),0),
IF(AND(L32="Nul",$N32&lt;&gt;$H32),40+(2*ROUNDDOWN(10*VLOOKUP(I32,$A$8:$N$48,14,FALSE)/VLOOKUP(I32,$A$8:$H$48,8,FALSE),0)-ROUNDDOWN(10*N32/$H32,0)),IF(AND(L32="Nul",$N32=$H32),58,0))))</f>
        <v>0</v>
      </c>
      <c r="P32" s="98"/>
      <c r="Q32" s="50" t="str">
        <f>IF(P32&lt;&gt;"",VLOOKUP(P32,$A$8:$C$48,2,FALSE),"")</f>
        <v/>
      </c>
      <c r="R32" s="14" t="str">
        <f>IF(P32&lt;&gt;"",IF(P32=$A32,"ERR",IF(OR(P32=$I32,P32=$W32,P32=$AD32,P32=$AK32,P32=$AR32,P32=$AY32,P32=$BF32),"DUP",IF(ISNA(VLOOKUP(P32,$A$8:$A$60,1,FALSE)),"ERR",IF(COUNTIF($I$8:$I$60,P32)&gt;1,"ERR",IF($D32=VLOOKUP(P32,$A$8:$D$60,4,FALSE),"CLUB","OK"))))),"")</f>
        <v/>
      </c>
      <c r="S32" s="43"/>
      <c r="T32" s="43" t="str">
        <f>IF(S32&lt;&gt;"",IF(S32="Victoire",IF(VLOOKUP(P32,$A$8:$BL$60,19,FALSE)="Défaite","OK","ERR"),IF(S32="Défaite",IF(VLOOKUP(P32,$A$8:$BL$60,19,FALSE)="Victoire","OK","ERR"),IF(S32="Nul",IF(VLOOKUP(P32,$A$8:$BL$60,19,FALSE)="Nul","OK","ERR")))),"")</f>
        <v/>
      </c>
      <c r="U32" s="41"/>
      <c r="V32" s="56">
        <f>IF(S32="Victoire",100-ROUNDDOWN(20*U32/$H32,0),
IF(S32="Défaite",10+ROUNDDOWN(20*VLOOKUP(P32,$A$8:$AO$48,21,FALSE)/VLOOKUP(P32,$A$8:$H$48,8,FALSE),0),
IF(AND(S32="Nul",$U32&lt;&gt;$H32),40+(2*ROUNDDOWN(10*VLOOKUP(P32,$A$8:$AO$48,21,FALSE)/VLOOKUP(P32,$A$8:$H$48,8,FALSE),0)-ROUNDDOWN(10*U32/$H32,0)),IF(AND(S32="Nul",$U32=$H32),58,0))))</f>
        <v>0</v>
      </c>
      <c r="W32" s="98"/>
      <c r="X32" s="50" t="str">
        <f>IF(W32&lt;&gt;"",VLOOKUP(W32,$A$8:$C$48,2,FALSE),"")</f>
        <v/>
      </c>
      <c r="Y32" s="14" t="str">
        <f>IF(W32&lt;&gt;"",IF(W32=$A32,"ERR",IF(OR(W32=$P32,W32=$I32,W32=$AD32,W32=$AK32,W32=$AR32,W32=$AY32,W32=$BF32),"DUP",IF(ISNA(VLOOKUP(W32,$A$8:$A$60,1,FALSE)),"ERR",IF(COUNTIF($I$8:$I$60,W32)&gt;1,"ERR",IF($D32=VLOOKUP(W32,$A$8:$D$60,4,FALSE),"CLUB","OK"))))),"")</f>
        <v/>
      </c>
      <c r="Z32" s="43"/>
      <c r="AA32" s="43" t="str">
        <f>IF(Z32&lt;&gt;"",IF(Z32="Victoire",IF(VLOOKUP(W32,$A$8:$BJ$60,26,FALSE)="Défaite","OK","ERR"),IF(Z32="Défaite",IF(VLOOKUP(W32,$A$8:$BJ$60,26,FALSE)="Victoire","OK","ERR"),IF(Z32="Nul",IF(VLOOKUP(W32,$A$8:$BJ$60,26,FALSE)="Nul","OK","ERR")))),"")</f>
        <v/>
      </c>
      <c r="AB32" s="41"/>
      <c r="AC32" s="92">
        <f>IF(Z32="Victoire",100-ROUNDDOWN(20*AB32/$H32,0),
IF(Z32="Défaite",10+ROUNDDOWN(20*VLOOKUP(W32,$A$8:$AO$48,28,FALSE)/VLOOKUP(W32,$A$8:$H$48,8,FALSE),0),
IF(AND(Z32="Nul",$AB32&lt;&gt;$H32),40+(2*ROUNDDOWN(10*VLOOKUP(W32,$A$8:$AO$48,28,FALSE)/VLOOKUP(W32,$A$8:$H$48,8,FALSE),0)-ROUNDDOWN(10*AB32/$H32,0)),IF(AND(Z32="Nul",$AB32=$H32),58,0))))</f>
        <v>0</v>
      </c>
      <c r="AD32" s="99"/>
      <c r="AE32" s="50" t="str">
        <f>IF(AD32&lt;&gt;"",VLOOKUP(AD32,$A$8:$C$48,2,FALSE),"")</f>
        <v/>
      </c>
      <c r="AF32" s="14" t="str">
        <f>IF(AD32&lt;&gt;"",IF(AD32=$A32,"ERR",IF(OR(AD32=$P32,AD32=$W32,AD32=$I32,AD32=$AK32, AD32=$AR32,AD32=$AY32,AD32=$BF32),"DUP",IF(ISNA(VLOOKUP(AD32,$A$8:$A$60,1,FALSE)),"ERR",IF(COUNTIF($I$8:$I$60,AD32)&gt;1,"ERR",IF($D32=VLOOKUP(AD32,$A$8:$D$60,4,FALSE),"CLUB","OK"))))),"")</f>
        <v/>
      </c>
      <c r="AG32" s="43"/>
      <c r="AH32" s="43" t="str">
        <f>IF(AG32&lt;&gt;"",IF(AG32="Victoire",IF(VLOOKUP(AD32,$A$8:$BJ$60,33,FALSE)="Défaite","OK","ERR"),IF(AG32="Défaite",IF(VLOOKUP(AD32,$A$8:$BJ$60,33,FALSE)="Victoire","OK","ERR"),IF(AG32="Nul",IF(VLOOKUP(AD32,$A$8:$BJ$60,33,FALSE)="Nul","OK","ERR")))),"")</f>
        <v/>
      </c>
      <c r="AI32" s="41"/>
      <c r="AJ32" s="56">
        <f>IF(AG32="Victoire",100-ROUNDDOWN(20*AI32/$H32,0),
IF(AG32="Défaite",10+ROUNDDOWN(20*VLOOKUP(AD32,$A$8:$AO$48,35,FALSE)/VLOOKUP(AD32,$A$8:$H$48,8,FALSE),0),
IF(AND(AG32="Nul",$AI32&lt;&gt;$H32),40+(2*ROUNDDOWN(10*VLOOKUP(AD32,$A$8:$AO$48,35,FALSE)/VLOOKUP(AD32,$A$8:$H$48,8,FALSE),0)-ROUNDDOWN(10*AI32/$H32,0)),IF(AND(AG32="Nul",$AI32=$H32),58,0))))</f>
        <v>0</v>
      </c>
      <c r="AK32" s="98"/>
      <c r="AL32" s="50" t="str">
        <f>IF(AK32&lt;&gt;"",VLOOKUP(AK32,$A$8:$C$48,2,FALSE),"")</f>
        <v/>
      </c>
      <c r="AM32" s="14" t="str">
        <f>IF(AK32&lt;&gt;"",IF(AK32=$A32,"ERR",IF(OR(AK32=$P32,AK32=$W32,AK32=$AD32,AK32=$I32, AK32=$AR32,AK32=$AY32,AK32=$BF32),"DUP",IF(ISNA(VLOOKUP(AK32,$A$8:$A$48,1,FALSE)),"ERR",IF(COUNTIF($I$8:$I$48,AK32)&gt;1,"ERR",IF($D32=VLOOKUP(AK32,$A$8:$D$48,4,FALSE),"CLUB","OK"))))),"")</f>
        <v/>
      </c>
      <c r="AN32" s="43"/>
      <c r="AO32" s="14" t="str">
        <f>IF(AN32&lt;&gt;"",IF(AN32="Victoire",IF(VLOOKUP(AK32,$A$8:$BL$60,40,FALSE)="Défaite","OK","ERR"),IF(AN32="Défaite",IF(VLOOKUP(AK32,$A$8:$BL$60,40,FALSE)="Victoire","OK","ERR"),IF(AN32="Nul",IF(VLOOKUP(AK32,$A$8:$BL$60,40,FALSE)="Nul","OK","ERR")))),"")</f>
        <v/>
      </c>
      <c r="AP32" s="41"/>
      <c r="AQ32" s="56">
        <f>IF(AN32="Victoire",100-ROUNDDOWN(20*AP32/$H32,0),
IF(AN32="Défaite",10+ROUNDDOWN(20*VLOOKUP(AK32,$A$8:$BU$48,42,FALSE)/VLOOKUP(AK32,$A$8:$H$48,8,FALSE),0),
IF(AND(AN32="Nul",$AP32&lt;&gt;$H32),40+(2*ROUNDDOWN(10*VLOOKUP(AK32,$A$8:$BU$48,42,FALSE)/VLOOKUP(AK32,$A$8:$H$48,8,FALSE),0)-ROUNDDOWN(10*AP32/$H32,0)),IF(AND(AN32="Nul",$AP32=$H32),58,0))))</f>
        <v>0</v>
      </c>
      <c r="AR32" s="98"/>
      <c r="AS32" s="50" t="str">
        <f>IF(AR32&lt;&gt;"",VLOOKUP(AR32,$A$8:$C$48,2,FALSE),"")</f>
        <v/>
      </c>
      <c r="AT32" s="43" t="str">
        <f>IF(AR32&lt;&gt;"",IF(AR32=$A32,"ERR",IF(OR(AR32=$P32,AR32=$W32,AR32=$AD32,AR32=$AK32,AR32=$AY32,AR32=$BF32),"DUP",IF(ISNA(VLOOKUP(AR32,$A$8:$A$48,1,FALSE)),"ERR",IF(COUNTIF($I$8:$I$48,AR32)&gt;1,"ERR",IF($D32=VLOOKUP(AR32,$A$8:$D$48,4,FALSE),"CLUB","OK"))))),"")</f>
        <v/>
      </c>
      <c r="AU32" s="43"/>
      <c r="AV32" s="14" t="str">
        <f>IF(AU32&lt;&gt;"",IF(AU32="Victoire",IF(VLOOKUP(AR32,$A$8:$BL$60,47,FALSE)="Défaite","OK","ERR"),IF(AU32="Défaite",IF(VLOOKUP(AR32,$A$8:$BL$60,47,FALSE)="Victoire","OK","ERR"),IF(AU32="Nul",IF(VLOOKUP(AR32,$A$8:$BL$60,47,FALSE)="Nul","OK","ERR")))),"")</f>
        <v/>
      </c>
      <c r="AW32" s="41"/>
      <c r="AX32" s="56">
        <f>IF(AU32="Victoire",100-ROUNDDOWN(20*AW32/$H32,0),
IF(AU32="Défaite",10+ROUNDDOWN(20*VLOOKUP(AR32,$A$8:$BU$48,42,FALSE)/VLOOKUP(AR32,$A$8:$H$48,8,FALSE),0),
IF(AND(AU32="Nul",$AP32&lt;&gt;$H32),40+(2*ROUNDDOWN(10*VLOOKUP(AR32,$A$8:$BU$48,42,FALSE)/VLOOKUP(AR32,$A$8:$H$48,8,FALSE),0)-ROUNDDOWN(10*AW32/$H32,0)),IF(AND(AU32="Nul",$AP32=$H32),58,0))))</f>
        <v>0</v>
      </c>
      <c r="AY32" s="98"/>
      <c r="AZ32" s="50" t="str">
        <f>IF(AY32&lt;&gt;"",VLOOKUP(AY32,$A$8:$C$48,2,FALSE),"")</f>
        <v/>
      </c>
      <c r="BA32" s="43" t="str">
        <f>IF(AY32&lt;&gt;"",IF(AY32=$A32,"ERR",IF(OR(AY32=$P32,AY32=$W32,AY32=$AD32,AY32=$AK32,AY32=$AR32,AY32=$BG32,AY32=$BF32),"DUP",IF(ISNA(VLOOKUP(AY32,$A$8:$A$48,1,FALSE)),"ERR",IF(COUNTIF($I$8:$I$48,AY32)&gt;1,"ERR",IF($D32=VLOOKUP(AY32,$A$8:$D$48,4,FALSE),"CLUB","OK"))))),"")</f>
        <v/>
      </c>
      <c r="BB32" s="43"/>
      <c r="BC32" s="14" t="str">
        <f>IF(BB32&lt;&gt;"",IF(BB32="Victoire",IF(VLOOKUP(AY32,$A$8:$BL$60,54,FALSE)="Défaite","OK","ERR"),IF(BB32="Défaite",IF(VLOOKUP(AY32,$A$8:$BL$60,54,FALSE)="Victoire","OK","ERR"),IF(BB32="Nul",IF(VLOOKUP(AY32,$A$8:$BL$54,54,FALSE)="Nul","OK","ERR")))),"")</f>
        <v/>
      </c>
      <c r="BD32" s="41"/>
      <c r="BE32" s="56">
        <f>IF(BB32="Victoire",100-ROUNDDOWN(20*BD32/$H32,0),
IF(BB32="Défaite",10+ROUNDDOWN(20*VLOOKUP(AY32,$A$8:$BU$48,42,FALSE)/VLOOKUP(AY32,$A$8:$H$48,8,FALSE),0),
IF(AND(BB32="Nul",$AP32&lt;&gt;$H32),40+(2*ROUNDDOWN(10*VLOOKUP(AY32,$A$8:$BU$48,42,FALSE)/VLOOKUP(AY32,$A$8:$H$48,8,FALSE),0)-ROUNDDOWN(10*BD32/$H32,0)),IF(AND(BB32="Nul",$AP32=$H32),58,0))))</f>
        <v>0</v>
      </c>
      <c r="BF32" s="98"/>
      <c r="BG32" s="50" t="str">
        <f>IF(BF32&lt;&gt;"",VLOOKUP(BF32,$A$8:$C$48,2,FALSE),"")</f>
        <v/>
      </c>
      <c r="BH32" s="43" t="str">
        <f>IF(BF32&lt;&gt;"",IF(BF32=$A32,"ERR",IF(OR(BF32=$P32,BF32=$W32,BF32=$AD32,BF32=$AK32,BF32=$AR32,BF32=$AY32,BF32=$BG32),"DUP",IF(ISNA(VLOOKUP(BF32,$A$8:$A$48,1,FALSE)),"ERR",IF(COUNTIF($I$8:$I$48,BF32)&gt;1,"ERR",IF($D32=VLOOKUP(BF32,$A$8:$D$48,4,FALSE),"CLUB","OK"))))),"")</f>
        <v/>
      </c>
      <c r="BI32" s="43"/>
      <c r="BJ32" s="14" t="str">
        <f>IF(BI32&lt;&gt;"",IF(BI32="Victoire",IF(VLOOKUP(BF32,$A$8:$BL$60,61,FALSE)="Défaite","OK","ERR"),IF(BI32="Défaite",IF(VLOOKUP(BF32,$A$8:$BL$60,61,FALSE)="Victoire","OK","ERR"),IF(BI32="Nul",IF(VLOOKUP(BF32,$A$8:$BL$60,61,FALSE)="Nul","OK","ERR")))),"")</f>
        <v/>
      </c>
      <c r="BK32" s="41"/>
      <c r="BL32" s="56">
        <f>IF(BI32="Victoire",100-ROUNDDOWN(20*BK32/$H32,0),
IF(BI32="Défaite",10+ROUNDDOWN(20*VLOOKUP(BF32,$A$8:$BU$48,42,FALSE)/VLOOKUP(BF32,$A$8:$H$48,8,FALSE),0),
IF(AND(BI32="Nul",$AP32&lt;&gt;$H32),40+(2*ROUNDDOWN(10*VLOOKUP(BF32,$A$8:$BU$48,42,FALSE)/VLOOKUP(BF32,$A$8:$H$48,8,FALSE),0)-ROUNDDOWN(10*BK32/$H32,0)),IF(AND(BI32="Nul",$AP32=$H32),58,0))))</f>
        <v>0</v>
      </c>
      <c r="BM32" s="89">
        <f>E32+E33+E34</f>
        <v>0</v>
      </c>
      <c r="BN32" s="60">
        <f>IF($I32&lt;&gt;"",VLOOKUP($I32,$A$8:$H$60,5,FALSE),0)+IF($P32&lt;&gt;"",VLOOKUP($P32,$A$8:$H$60,5,FALSE),0)+IF($W32&lt;&gt;"",VLOOKUP($W32,$A$8:$H$60,5,FALSE),0)+IF($AD32&lt;&gt;"",VLOOKUP($AD32,$A$8:$H$60,5,FALSE),0)+IF($AK32&lt;&gt;"",VLOOKUP($AK32,$A$8:$H$60,5,FALSE),0)+IF($AY32&lt;&gt;"",VLOOKUP($AY32,$A$8:$H$60,5,FALSE),0)+IF($BF32&lt;&gt;"",VLOOKUP($BF32,$A$8:$H$60,5,FALSE),0)+IF($AR32&lt;&gt;"",VLOOKUP($AR32,$A$8:$H$60,5,FALSE),0)</f>
        <v>0</v>
      </c>
      <c r="BO32" s="62"/>
      <c r="BP32" s="62"/>
    </row>
    <row r="33" spans="1:68" s="5" customFormat="1" ht="16.5">
      <c r="A33" s="41">
        <v>26</v>
      </c>
      <c r="B33" s="97" t="s">
        <v>449</v>
      </c>
      <c r="C33" s="97" t="s">
        <v>223</v>
      </c>
      <c r="D33" s="97" t="s">
        <v>448</v>
      </c>
      <c r="E33" s="91">
        <f>O33+V33+AC33+AJ33+AQ33+BP33+AX33+BE33+BL33</f>
        <v>0</v>
      </c>
      <c r="F33" s="41"/>
      <c r="G33" s="56" t="str">
        <f>IF($F33&lt;&gt;"",VLOOKUP(F33,Armees!$A$1:$B$283,2,FALSE),"")</f>
        <v/>
      </c>
      <c r="H33" s="42"/>
      <c r="I33" s="98"/>
      <c r="J33" s="50" t="str">
        <f>IF(I33&lt;&gt;"",VLOOKUP(I33,$A$8:$C$48,2,FALSE),"")</f>
        <v/>
      </c>
      <c r="K33" s="43" t="str">
        <f>IF(I33&lt;&gt;"",IF(I33=$A33,"ERR",IF(OR(I33=$P33,I33=$W33,I33=$AD33,I33=$AK33,I33=$AR33,I33=$AY33,I33=$BF33),"DUP",IF(ISNA(VLOOKUP(I33,$A$8:$A$60,1,FALSE)),"ERR",IF(COUNTIF($I$8:$I$60,I33)&gt;1,"ERR",IF($D33=VLOOKUP(I33,$A$8:$D$60,4,FALSE),"CLUB","OK"))))),"")</f>
        <v/>
      </c>
      <c r="L33" s="43"/>
      <c r="M33" s="73" t="str">
        <f>IF(L33&lt;&gt;"",IF(L33="Victoire",IF(VLOOKUP(I33,$A$8:$L$60,12,FALSE)="Défaite","OK","ERR"),IF(L33="Défaite",IF(VLOOKUP(I33,$A$8:$L$60,12,FALSE)="Victoire","OK","ERR"),IF(L33="Nul",IF(VLOOKUP(I33,$A$8:$L$60,12,FALSE)="Nul","OK","ERR")))),"")</f>
        <v/>
      </c>
      <c r="N33" s="41"/>
      <c r="O33" s="56">
        <f>IF(L33="Victoire",100-ROUNDDOWN(20*N33/$H33,0),
IF(L33="Défaite",10+ROUNDDOWN(20*VLOOKUP(I33,$A$8:$N$48,14,FALSE)/VLOOKUP(I33,$A$8:$H$48,8,FALSE),0),
IF(AND(L33="Nul",$N33&lt;&gt;$H33),40+(2*ROUNDDOWN(10*VLOOKUP(I33,$A$8:$N$48,14,FALSE)/VLOOKUP(I33,$A$8:$H$48,8,FALSE),0)-ROUNDDOWN(10*N33/$H33,0)),IF(AND(L33="Nul",$N33=$H33),58,0))))</f>
        <v>0</v>
      </c>
      <c r="P33" s="98"/>
      <c r="Q33" s="50" t="str">
        <f>IF(P33&lt;&gt;"",VLOOKUP(P33,$A$8:$C$48,2,FALSE),"")</f>
        <v/>
      </c>
      <c r="R33" s="14" t="str">
        <f>IF(P33&lt;&gt;"",IF(P33=$A33,"ERR",IF(OR(P33=$I33,P33=$W33,P33=$AD33,P33=$AK33,P33=$AR33,P33=$AY33,P33=$BF33),"DUP",IF(ISNA(VLOOKUP(P33,$A$8:$A$60,1,FALSE)),"ERR",IF(COUNTIF($I$8:$I$60,P33)&gt;1,"ERR",IF($D33=VLOOKUP(P33,$A$8:$D$60,4,FALSE),"CLUB","OK"))))),"")</f>
        <v/>
      </c>
      <c r="S33" s="43"/>
      <c r="T33" s="43" t="str">
        <f>IF(S33&lt;&gt;"",IF(S33="Victoire",IF(VLOOKUP(P33,$A$8:$BL$60,19,FALSE)="Défaite","OK","ERR"),IF(S33="Défaite",IF(VLOOKUP(P33,$A$8:$BL$60,19,FALSE)="Victoire","OK","ERR"),IF(S33="Nul",IF(VLOOKUP(P33,$A$8:$BL$60,19,FALSE)="Nul","OK","ERR")))),"")</f>
        <v/>
      </c>
      <c r="U33" s="41"/>
      <c r="V33" s="56">
        <f>IF(S33="Victoire",100-ROUNDDOWN(20*U33/$H33,0),
IF(S33="Défaite",10+ROUNDDOWN(20*VLOOKUP(P33,$A$8:$AO$48,21,FALSE)/VLOOKUP(P33,$A$8:$H$48,8,FALSE),0),
IF(AND(S33="Nul",$U33&lt;&gt;$H33),40+(2*ROUNDDOWN(10*VLOOKUP(P33,$A$8:$AO$48,21,FALSE)/VLOOKUP(P33,$A$8:$H$48,8,FALSE),0)-ROUNDDOWN(10*U33/$H33,0)),IF(AND(S33="Nul",$U33=$H33),58,0))))</f>
        <v>0</v>
      </c>
      <c r="W33" s="98"/>
      <c r="X33" s="50" t="str">
        <f>IF(W33&lt;&gt;"",VLOOKUP(W33,$A$8:$C$48,2,FALSE),"")</f>
        <v/>
      </c>
      <c r="Y33" s="14" t="str">
        <f>IF(W33&lt;&gt;"",IF(W33=$A33,"ERR",IF(OR(W33=$P33,W33=$I33,W33=$AD33,W33=$AK33,W33=$AR33,W33=$AY33,W33=$BF33),"DUP",IF(ISNA(VLOOKUP(W33,$A$8:$A$60,1,FALSE)),"ERR",IF(COUNTIF($I$8:$I$60,W33)&gt;1,"ERR",IF($D33=VLOOKUP(W33,$A$8:$D$60,4,FALSE),"CLUB","OK"))))),"")</f>
        <v/>
      </c>
      <c r="Z33" s="43"/>
      <c r="AA33" s="43" t="str">
        <f>IF(Z33&lt;&gt;"",IF(Z33="Victoire",IF(VLOOKUP(W33,$A$8:$BJ$60,26,FALSE)="Défaite","OK","ERR"),IF(Z33="Défaite",IF(VLOOKUP(W33,$A$8:$BJ$60,26,FALSE)="Victoire","OK","ERR"),IF(Z33="Nul",IF(VLOOKUP(W33,$A$8:$BJ$60,26,FALSE)="Nul","OK","ERR")))),"")</f>
        <v/>
      </c>
      <c r="AB33" s="41"/>
      <c r="AC33" s="92">
        <f>IF(Z33="Victoire",100-ROUNDDOWN(20*AB33/$H33,0),
IF(Z33="Défaite",10+ROUNDDOWN(20*VLOOKUP(W33,$A$8:$AO$48,28,FALSE)/VLOOKUP(W33,$A$8:$H$48,8,FALSE),0),
IF(AND(Z33="Nul",$AB33&lt;&gt;$H33),40+(2*ROUNDDOWN(10*VLOOKUP(W33,$A$8:$AO$48,28,FALSE)/VLOOKUP(W33,$A$8:$H$48,8,FALSE),0)-ROUNDDOWN(10*AB33/$H33,0)),IF(AND(Z33="Nul",$AB33=$H33),58,0))))</f>
        <v>0</v>
      </c>
      <c r="AD33" s="99"/>
      <c r="AE33" s="50" t="str">
        <f>IF(AD33&lt;&gt;"",VLOOKUP(AD33,$A$8:$C$48,2,FALSE),"")</f>
        <v/>
      </c>
      <c r="AF33" s="14" t="str">
        <f>IF(AD33&lt;&gt;"",IF(AD33=$A33,"ERR",IF(OR(AD33=$P33,AD33=$W33,AD33=$I33,AD33=$AK33, AD33=$AR33,AD33=$AY33,AD33=$BF33),"DUP",IF(ISNA(VLOOKUP(AD33,$A$8:$A$60,1,FALSE)),"ERR",IF(COUNTIF($I$8:$I$60,AD33)&gt;1,"ERR",IF($D33=VLOOKUP(AD33,$A$8:$D$60,4,FALSE),"CLUB","OK"))))),"")</f>
        <v/>
      </c>
      <c r="AG33" s="43"/>
      <c r="AH33" s="43" t="str">
        <f>IF(AG33&lt;&gt;"",IF(AG33="Victoire",IF(VLOOKUP(AD33,$A$8:$BJ$60,33,FALSE)="Défaite","OK","ERR"),IF(AG33="Défaite",IF(VLOOKUP(AD33,$A$8:$BJ$60,33,FALSE)="Victoire","OK","ERR"),IF(AG33="Nul",IF(VLOOKUP(AD33,$A$8:$BJ$60,33,FALSE)="Nul","OK","ERR")))),"")</f>
        <v/>
      </c>
      <c r="AI33" s="41"/>
      <c r="AJ33" s="56">
        <f>IF(AG33="Victoire",100-ROUNDDOWN(20*AI33/$H33,0),
IF(AG33="Défaite",10+ROUNDDOWN(20*VLOOKUP(AD33,$A$8:$AO$48,35,FALSE)/VLOOKUP(AD33,$A$8:$H$48,8,FALSE),0),
IF(AND(AG33="Nul",$AI33&lt;&gt;$H33),40+(2*ROUNDDOWN(10*VLOOKUP(AD33,$A$8:$AO$48,35,FALSE)/VLOOKUP(AD33,$A$8:$H$48,8,FALSE),0)-ROUNDDOWN(10*AI33/$H33,0)),IF(AND(AG33="Nul",$AI33=$H33),58,0))))</f>
        <v>0</v>
      </c>
      <c r="AK33" s="98"/>
      <c r="AL33" s="50" t="str">
        <f>IF(AK33&lt;&gt;"",VLOOKUP(AK33,$A$8:$C$48,2,FALSE),"")</f>
        <v/>
      </c>
      <c r="AM33" s="14" t="str">
        <f>IF(AK33&lt;&gt;"",IF(AK33=$A33,"ERR",IF(OR(AK33=$P33,AK33=$W33,AK33=$AD33,AK33=$I33, AK33=$AR33,AK33=$AY33,AK33=$BF33),"DUP",IF(ISNA(VLOOKUP(AK33,$A$8:$A$48,1,FALSE)),"ERR",IF(COUNTIF($I$8:$I$48,AK33)&gt;1,"ERR",IF($D33=VLOOKUP(AK33,$A$8:$D$48,4,FALSE),"CLUB","OK"))))),"")</f>
        <v/>
      </c>
      <c r="AN33" s="43"/>
      <c r="AO33" s="14" t="str">
        <f>IF(AN33&lt;&gt;"",IF(AN33="Victoire",IF(VLOOKUP(AK33,$A$8:$BL$60,40,FALSE)="Défaite","OK","ERR"),IF(AN33="Défaite",IF(VLOOKUP(AK33,$A$8:$BL$60,40,FALSE)="Victoire","OK","ERR"),IF(AN33="Nul",IF(VLOOKUP(AK33,$A$8:$BL$60,40,FALSE)="Nul","OK","ERR")))),"")</f>
        <v/>
      </c>
      <c r="AP33" s="41"/>
      <c r="AQ33" s="56">
        <f>IF(AN33="Victoire",100-ROUNDDOWN(20*AP33/$H33,0),
IF(AN33="Défaite",10+ROUNDDOWN(20*VLOOKUP(AK33,$A$8:$BU$48,42,FALSE)/VLOOKUP(AK33,$A$8:$H$48,8,FALSE),0),
IF(AND(AN33="Nul",$AP33&lt;&gt;$H33),40+(2*ROUNDDOWN(10*VLOOKUP(AK33,$A$8:$BU$48,42,FALSE)/VLOOKUP(AK33,$A$8:$H$48,8,FALSE),0)-ROUNDDOWN(10*AP33/$H33,0)),IF(AND(AN33="Nul",$AP33=$H33),58,0))))</f>
        <v>0</v>
      </c>
      <c r="AR33" s="98"/>
      <c r="AS33" s="50" t="str">
        <f>IF(AR33&lt;&gt;"",VLOOKUP(AR33,$A$8:$C$48,2,FALSE),"")</f>
        <v/>
      </c>
      <c r="AT33" s="43" t="str">
        <f>IF(AR33&lt;&gt;"",IF(AR33=$A33,"ERR",IF(OR(AR33=$P33,AR33=$W33,AR33=$AD33,AR33=$AK33,AR33=$AY33,AR33=$BF33),"DUP",IF(ISNA(VLOOKUP(AR33,$A$8:$A$48,1,FALSE)),"ERR",IF(COUNTIF($I$8:$I$48,AR33)&gt;1,"ERR",IF($D33=VLOOKUP(AR33,$A$8:$D$48,4,FALSE),"CLUB","OK"))))),"")</f>
        <v/>
      </c>
      <c r="AU33" s="43"/>
      <c r="AV33" s="14" t="str">
        <f>IF(AU33&lt;&gt;"",IF(AU33="Victoire",IF(VLOOKUP(AR33,$A$8:$BL$60,47,FALSE)="Défaite","OK","ERR"),IF(AU33="Défaite",IF(VLOOKUP(AR33,$A$8:$BL$60,47,FALSE)="Victoire","OK","ERR"),IF(AU33="Nul",IF(VLOOKUP(AR33,$A$8:$BL$60,47,FALSE)="Nul","OK","ERR")))),"")</f>
        <v/>
      </c>
      <c r="AW33" s="41"/>
      <c r="AX33" s="56">
        <f>IF(AU33="Victoire",100-ROUNDDOWN(20*AW33/$H33,0),
IF(AU33="Défaite",10+ROUNDDOWN(20*VLOOKUP(AR33,$A$8:$BU$48,42,FALSE)/VLOOKUP(AR33,$A$8:$H$48,8,FALSE),0),
IF(AND(AU33="Nul",$AP33&lt;&gt;$H33),40+(2*ROUNDDOWN(10*VLOOKUP(AR33,$A$8:$BU$48,42,FALSE)/VLOOKUP(AR33,$A$8:$H$48,8,FALSE),0)-ROUNDDOWN(10*AW33/$H33,0)),IF(AND(AU33="Nul",$AP33=$H33),58,0))))</f>
        <v>0</v>
      </c>
      <c r="AY33" s="98"/>
      <c r="AZ33" s="50" t="str">
        <f>IF(AY33&lt;&gt;"",VLOOKUP(AY33,$A$8:$C$48,2,FALSE),"")</f>
        <v/>
      </c>
      <c r="BA33" s="43" t="str">
        <f>IF(AY33&lt;&gt;"",IF(AY33=$A33,"ERR",IF(OR(AY33=$P33,AY33=$W33,AY33=$AD33,AY33=$AK33,AY33=$AR33,AY33=$BG33,AY33=$BF33),"DUP",IF(ISNA(VLOOKUP(AY33,$A$8:$A$48,1,FALSE)),"ERR",IF(COUNTIF($I$8:$I$48,AY33)&gt;1,"ERR",IF($D33=VLOOKUP(AY33,$A$8:$D$48,4,FALSE),"CLUB","OK"))))),"")</f>
        <v/>
      </c>
      <c r="BB33" s="43"/>
      <c r="BC33" s="14" t="str">
        <f>IF(BB33&lt;&gt;"",IF(BB33="Victoire",IF(VLOOKUP(AY33,$A$8:$BL$60,54,FALSE)="Défaite","OK","ERR"),IF(BB33="Défaite",IF(VLOOKUP(AY33,$A$8:$BL$60,54,FALSE)="Victoire","OK","ERR"),IF(BB33="Nul",IF(VLOOKUP(AY33,$A$8:$BL$54,54,FALSE)="Nul","OK","ERR")))),"")</f>
        <v/>
      </c>
      <c r="BD33" s="41"/>
      <c r="BE33" s="56">
        <f>IF(BB33="Victoire",100-ROUNDDOWN(20*BD33/$H33,0),
IF(BB33="Défaite",10+ROUNDDOWN(20*VLOOKUP(AY33,$A$8:$BU$48,42,FALSE)/VLOOKUP(AY33,$A$8:$H$48,8,FALSE),0),
IF(AND(BB33="Nul",$AP33&lt;&gt;$H33),40+(2*ROUNDDOWN(10*VLOOKUP(AY33,$A$8:$BU$48,42,FALSE)/VLOOKUP(AY33,$A$8:$H$48,8,FALSE),0)-ROUNDDOWN(10*BD33/$H33,0)),IF(AND(BB33="Nul",$AP33=$H33),58,0))))</f>
        <v>0</v>
      </c>
      <c r="BF33" s="98"/>
      <c r="BG33" s="50" t="str">
        <f>IF(BF33&lt;&gt;"",VLOOKUP(BF33,$A$8:$C$48,2,FALSE),"")</f>
        <v/>
      </c>
      <c r="BH33" s="43" t="str">
        <f>IF(BF33&lt;&gt;"",IF(BF33=$A33,"ERR",IF(OR(BF33=$P33,BF33=$W33,BF33=$AD33,BF33=$AK33,BF33=$AR33,BF33=$AY33,BF33=$BG33),"DUP",IF(ISNA(VLOOKUP(BF33,$A$8:$A$48,1,FALSE)),"ERR",IF(COUNTIF($I$8:$I$48,BF33)&gt;1,"ERR",IF($D33=VLOOKUP(BF33,$A$8:$D$48,4,FALSE),"CLUB","OK"))))),"")</f>
        <v/>
      </c>
      <c r="BI33" s="43"/>
      <c r="BJ33" s="14" t="str">
        <f>IF(BI33&lt;&gt;"",IF(BI33="Victoire",IF(VLOOKUP(BF33,$A$8:$BL$60,61,FALSE)="Défaite","OK","ERR"),IF(BI33="Défaite",IF(VLOOKUP(BF33,$A$8:$BL$60,61,FALSE)="Victoire","OK","ERR"),IF(BI33="Nul",IF(VLOOKUP(BF33,$A$8:$BL$60,61,FALSE)="Nul","OK","ERR")))),"")</f>
        <v/>
      </c>
      <c r="BK33" s="41"/>
      <c r="BL33" s="56">
        <f>IF(BI33="Victoire",100-ROUNDDOWN(20*BK33/$H33,0),
IF(BI33="Défaite",10+ROUNDDOWN(20*VLOOKUP(BF33,$A$8:$BU$48,42,FALSE)/VLOOKUP(BF33,$A$8:$H$48,8,FALSE),0),
IF(AND(BI33="Nul",$AP33&lt;&gt;$H33),40+(2*ROUNDDOWN(10*VLOOKUP(BF33,$A$8:$BU$48,42,FALSE)/VLOOKUP(BF33,$A$8:$H$48,8,FALSE),0)-ROUNDDOWN(10*BK33/$H33,0)),IF(AND(BI33="Nul",$AP33=$H33),58,0))))</f>
        <v>0</v>
      </c>
      <c r="BM33" s="89">
        <f>E32+E33+E34</f>
        <v>0</v>
      </c>
      <c r="BN33" s="60">
        <f>IF($I33&lt;&gt;"",VLOOKUP($I33,$A$8:$H$60,5,FALSE),0)+IF($P33&lt;&gt;"",VLOOKUP($P33,$A$8:$H$60,5,FALSE),0)+IF($W33&lt;&gt;"",VLOOKUP($W33,$A$8:$H$60,5,FALSE),0)+IF($AD33&lt;&gt;"",VLOOKUP($AD33,$A$8:$H$60,5,FALSE),0)+IF($AK33&lt;&gt;"",VLOOKUP($AK33,$A$8:$H$60,5,FALSE),0)+IF($AY33&lt;&gt;"",VLOOKUP($AY33,$A$8:$H$60,5,FALSE),0)+IF($BF33&lt;&gt;"",VLOOKUP($BF33,$A$8:$H$60,5,FALSE),0)+IF($AR33&lt;&gt;"",VLOOKUP($AR33,$A$8:$H$60,5,FALSE),0)</f>
        <v>0</v>
      </c>
      <c r="BO33" s="62"/>
      <c r="BP33" s="62"/>
    </row>
    <row r="34" spans="1:68" s="5" customFormat="1" ht="16.5">
      <c r="A34" s="41">
        <v>27</v>
      </c>
      <c r="B34" s="97" t="s">
        <v>450</v>
      </c>
      <c r="C34" s="97" t="s">
        <v>226</v>
      </c>
      <c r="D34" s="97" t="s">
        <v>448</v>
      </c>
      <c r="E34" s="91">
        <f>O34+V34+AC34+AJ34+AQ34+BP34+AX34+BE34+BL34</f>
        <v>0</v>
      </c>
      <c r="F34" s="41"/>
      <c r="G34" s="56" t="str">
        <f>IF($F34&lt;&gt;"",VLOOKUP(F34,Armees!$A$1:$B$283,2,FALSE),"")</f>
        <v/>
      </c>
      <c r="H34" s="42"/>
      <c r="I34" s="98"/>
      <c r="J34" s="50" t="str">
        <f>IF(I34&lt;&gt;"",VLOOKUP(I34,$A$8:$C$48,2,FALSE),"")</f>
        <v/>
      </c>
      <c r="K34" s="43" t="str">
        <f>IF(I34&lt;&gt;"",IF(I34=$A34,"ERR",IF(OR(I34=$P34,I34=$W34,I34=$AD34,I34=$AK34,I34=$AR34,I34=$AY34,I34=$BF34),"DUP",IF(ISNA(VLOOKUP(I34,$A$8:$A$60,1,FALSE)),"ERR",IF(COUNTIF($I$8:$I$60,I34)&gt;1,"ERR",IF($D34=VLOOKUP(I34,$A$8:$D$60,4,FALSE),"CLUB","OK"))))),"")</f>
        <v/>
      </c>
      <c r="L34" s="43"/>
      <c r="M34" s="73" t="str">
        <f>IF(L34&lt;&gt;"",IF(L34="Victoire",IF(VLOOKUP(I34,$A$8:$L$60,12,FALSE)="Défaite","OK","ERR"),IF(L34="Défaite",IF(VLOOKUP(I34,$A$8:$L$60,12,FALSE)="Victoire","OK","ERR"),IF(L34="Nul",IF(VLOOKUP(I34,$A$8:$L$60,12,FALSE)="Nul","OK","ERR")))),"")</f>
        <v/>
      </c>
      <c r="N34" s="41"/>
      <c r="O34" s="56">
        <f>IF(L34="Victoire",100-ROUNDDOWN(20*N34/$H34,0),
IF(L34="Défaite",10+ROUNDDOWN(20*VLOOKUP(I34,$A$8:$N$48,14,FALSE)/VLOOKUP(I34,$A$8:$H$48,8,FALSE),0),
IF(AND(L34="Nul",$N34&lt;&gt;$H34),40+(2*ROUNDDOWN(10*VLOOKUP(I34,$A$8:$N$48,14,FALSE)/VLOOKUP(I34,$A$8:$H$48,8,FALSE),0)-ROUNDDOWN(10*N34/$H34,0)),IF(AND(L34="Nul",$N34=$H34),58,0))))</f>
        <v>0</v>
      </c>
      <c r="P34" s="98"/>
      <c r="Q34" s="50" t="str">
        <f>IF(P34&lt;&gt;"",VLOOKUP(P34,$A$8:$C$48,2,FALSE),"")</f>
        <v/>
      </c>
      <c r="R34" s="14" t="str">
        <f>IF(P34&lt;&gt;"",IF(P34=$A34,"ERR",IF(OR(P34=$I34,P34=$W34,P34=$AD34,P34=$AK34,P34=$AR34,P34=$AY34,P34=$BF34),"DUP",IF(ISNA(VLOOKUP(P34,$A$8:$A$60,1,FALSE)),"ERR",IF(COUNTIF($I$8:$I$60,P34)&gt;1,"ERR",IF($D34=VLOOKUP(P34,$A$8:$D$60,4,FALSE),"CLUB","OK"))))),"")</f>
        <v/>
      </c>
      <c r="S34" s="43"/>
      <c r="T34" s="43" t="str">
        <f>IF(S34&lt;&gt;"",IF(S34="Victoire",IF(VLOOKUP(P34,$A$8:$BL$60,19,FALSE)="Défaite","OK","ERR"),IF(S34="Défaite",IF(VLOOKUP(P34,$A$8:$BL$60,19,FALSE)="Victoire","OK","ERR"),IF(S34="Nul",IF(VLOOKUP(P34,$A$8:$BL$60,19,FALSE)="Nul","OK","ERR")))),"")</f>
        <v/>
      </c>
      <c r="U34" s="41"/>
      <c r="V34" s="56">
        <f>IF(S34="Victoire",100-ROUNDDOWN(20*U34/$H34,0),
IF(S34="Défaite",10+ROUNDDOWN(20*VLOOKUP(P34,$A$8:$AO$48,21,FALSE)/VLOOKUP(P34,$A$8:$H$48,8,FALSE),0),
IF(AND(S34="Nul",$U34&lt;&gt;$H34),40+(2*ROUNDDOWN(10*VLOOKUP(P34,$A$8:$AO$48,21,FALSE)/VLOOKUP(P34,$A$8:$H$48,8,FALSE),0)-ROUNDDOWN(10*U34/$H34,0)),IF(AND(S34="Nul",$U34=$H34),58,0))))</f>
        <v>0</v>
      </c>
      <c r="W34" s="98"/>
      <c r="X34" s="50" t="str">
        <f>IF(W34&lt;&gt;"",VLOOKUP(W34,$A$8:$C$48,2,FALSE),"")</f>
        <v/>
      </c>
      <c r="Y34" s="14" t="str">
        <f>IF(W34&lt;&gt;"",IF(W34=$A34,"ERR",IF(OR(W34=$P34,W34=$I34,W34=$AD34,W34=$AK34,W34=$AR34,W34=$AY34,W34=$BF34),"DUP",IF(ISNA(VLOOKUP(W34,$A$8:$A$60,1,FALSE)),"ERR",IF(COUNTIF($I$8:$I$60,W34)&gt;1,"ERR",IF($D34=VLOOKUP(W34,$A$8:$D$60,4,FALSE),"CLUB","OK"))))),"")</f>
        <v/>
      </c>
      <c r="Z34" s="43"/>
      <c r="AA34" s="43" t="str">
        <f>IF(Z34&lt;&gt;"",IF(Z34="Victoire",IF(VLOOKUP(W34,$A$8:$BJ$60,26,FALSE)="Défaite","OK","ERR"),IF(Z34="Défaite",IF(VLOOKUP(W34,$A$8:$BJ$60,26,FALSE)="Victoire","OK","ERR"),IF(Z34="Nul",IF(VLOOKUP(W34,$A$8:$BJ$60,26,FALSE)="Nul","OK","ERR")))),"")</f>
        <v/>
      </c>
      <c r="AB34" s="41"/>
      <c r="AC34" s="92">
        <f>IF(Z34="Victoire",100-ROUNDDOWN(20*AB34/$H34,0),
IF(Z34="Défaite",10+ROUNDDOWN(20*VLOOKUP(W34,$A$8:$AO$48,28,FALSE)/VLOOKUP(W34,$A$8:$H$48,8,FALSE),0),
IF(AND(Z34="Nul",$AB34&lt;&gt;$H34),40+(2*ROUNDDOWN(10*VLOOKUP(W34,$A$8:$AO$48,28,FALSE)/VLOOKUP(W34,$A$8:$H$48,8,FALSE),0)-ROUNDDOWN(10*AB34/$H34,0)),IF(AND(Z34="Nul",$AB34=$H34),58,0))))</f>
        <v>0</v>
      </c>
      <c r="AD34" s="99"/>
      <c r="AE34" s="50" t="str">
        <f>IF(AD34&lt;&gt;"",VLOOKUP(AD34,$A$8:$C$48,2,FALSE),"")</f>
        <v/>
      </c>
      <c r="AF34" s="14" t="str">
        <f>IF(AD34&lt;&gt;"",IF(AD34=$A34,"ERR",IF(OR(AD34=$P34,AD34=$W34,AD34=$I34,AD34=$AK34, AD34=$AR34,AD34=$AY34,AD34=$BF34),"DUP",IF(ISNA(VLOOKUP(AD34,$A$8:$A$60,1,FALSE)),"ERR",IF(COUNTIF($I$8:$I$60,AD34)&gt;1,"ERR",IF($D34=VLOOKUP(AD34,$A$8:$D$60,4,FALSE),"CLUB","OK"))))),"")</f>
        <v/>
      </c>
      <c r="AG34" s="43"/>
      <c r="AH34" s="43" t="str">
        <f>IF(AG34&lt;&gt;"",IF(AG34="Victoire",IF(VLOOKUP(AD34,$A$8:$BJ$60,33,FALSE)="Défaite","OK","ERR"),IF(AG34="Défaite",IF(VLOOKUP(AD34,$A$8:$BJ$60,33,FALSE)="Victoire","OK","ERR"),IF(AG34="Nul",IF(VLOOKUP(AD34,$A$8:$BJ$60,33,FALSE)="Nul","OK","ERR")))),"")</f>
        <v/>
      </c>
      <c r="AI34" s="41"/>
      <c r="AJ34" s="56">
        <f>IF(AG34="Victoire",100-ROUNDDOWN(20*AI34/$H34,0),
IF(AG34="Défaite",10+ROUNDDOWN(20*VLOOKUP(AD34,$A$8:$AO$48,35,FALSE)/VLOOKUP(AD34,$A$8:$H$48,8,FALSE),0),
IF(AND(AG34="Nul",$AI34&lt;&gt;$H34),40+(2*ROUNDDOWN(10*VLOOKUP(AD34,$A$8:$AO$48,35,FALSE)/VLOOKUP(AD34,$A$8:$H$48,8,FALSE),0)-ROUNDDOWN(10*AI34/$H34,0)),IF(AND(AG34="Nul",$AI34=$H34),58,0))))</f>
        <v>0</v>
      </c>
      <c r="AK34" s="98"/>
      <c r="AL34" s="50" t="str">
        <f>IF(AK34&lt;&gt;"",VLOOKUP(AK34,$A$8:$C$48,2,FALSE),"")</f>
        <v/>
      </c>
      <c r="AM34" s="14" t="str">
        <f>IF(AK34&lt;&gt;"",IF(AK34=$A34,"ERR",IF(OR(AK34=$P34,AK34=$W34,AK34=$AD34,AK34=$I34, AK34=$AR34,AK34=$AY34,AK34=$BF34),"DUP",IF(ISNA(VLOOKUP(AK34,$A$8:$A$48,1,FALSE)),"ERR",IF(COUNTIF($I$8:$I$48,AK34)&gt;1,"ERR",IF($D34=VLOOKUP(AK34,$A$8:$D$48,4,FALSE),"CLUB","OK"))))),"")</f>
        <v/>
      </c>
      <c r="AN34" s="43"/>
      <c r="AO34" s="14" t="str">
        <f>IF(AN34&lt;&gt;"",IF(AN34="Victoire",IF(VLOOKUP(AK34,$A$8:$BL$60,40,FALSE)="Défaite","OK","ERR"),IF(AN34="Défaite",IF(VLOOKUP(AK34,$A$8:$BL$60,40,FALSE)="Victoire","OK","ERR"),IF(AN34="Nul",IF(VLOOKUP(AK34,$A$8:$BL$60,40,FALSE)="Nul","OK","ERR")))),"")</f>
        <v/>
      </c>
      <c r="AP34" s="41"/>
      <c r="AQ34" s="56">
        <f>IF(AN34="Victoire",100-ROUNDDOWN(20*AP34/$H34,0),
IF(AN34="Défaite",10+ROUNDDOWN(20*VLOOKUP(AK34,$A$8:$BU$48,42,FALSE)/VLOOKUP(AK34,$A$8:$H$48,8,FALSE),0),
IF(AND(AN34="Nul",$AP34&lt;&gt;$H34),40+(2*ROUNDDOWN(10*VLOOKUP(AK34,$A$8:$BU$48,42,FALSE)/VLOOKUP(AK34,$A$8:$H$48,8,FALSE),0)-ROUNDDOWN(10*AP34/$H34,0)),IF(AND(AN34="Nul",$AP34=$H34),58,0))))</f>
        <v>0</v>
      </c>
      <c r="AR34" s="98"/>
      <c r="AS34" s="50" t="str">
        <f>IF(AR34&lt;&gt;"",VLOOKUP(AR34,$A$8:$C$48,2,FALSE),"")</f>
        <v/>
      </c>
      <c r="AT34" s="43" t="str">
        <f>IF(AR34&lt;&gt;"",IF(AR34=$A34,"ERR",IF(OR(AR34=$P34,AR34=$W34,AR34=$AD34,AR34=$AK34,AR34=$AY34,AR34=$BF34),"DUP",IF(ISNA(VLOOKUP(AR34,$A$8:$A$48,1,FALSE)),"ERR",IF(COUNTIF($I$8:$I$48,AR34)&gt;1,"ERR",IF($D34=VLOOKUP(AR34,$A$8:$D$48,4,FALSE),"CLUB","OK"))))),"")</f>
        <v/>
      </c>
      <c r="AU34" s="43"/>
      <c r="AV34" s="14" t="str">
        <f>IF(AU34&lt;&gt;"",IF(AU34="Victoire",IF(VLOOKUP(AR34,$A$8:$BL$60,47,FALSE)="Défaite","OK","ERR"),IF(AU34="Défaite",IF(VLOOKUP(AR34,$A$8:$BL$60,47,FALSE)="Victoire","OK","ERR"),IF(AU34="Nul",IF(VLOOKUP(AR34,$A$8:$BL$60,47,FALSE)="Nul","OK","ERR")))),"")</f>
        <v/>
      </c>
      <c r="AW34" s="41"/>
      <c r="AX34" s="56">
        <f>IF(AU34="Victoire",100-ROUNDDOWN(20*AW34/$H34,0),
IF(AU34="Défaite",10+ROUNDDOWN(20*VLOOKUP(AR34,$A$8:$BU$48,42,FALSE)/VLOOKUP(AR34,$A$8:$H$48,8,FALSE),0),
IF(AND(AU34="Nul",$AP34&lt;&gt;$H34),40+(2*ROUNDDOWN(10*VLOOKUP(AR34,$A$8:$BU$48,42,FALSE)/VLOOKUP(AR34,$A$8:$H$48,8,FALSE),0)-ROUNDDOWN(10*AW34/$H34,0)),IF(AND(AU34="Nul",$AP34=$H34),58,0))))</f>
        <v>0</v>
      </c>
      <c r="AY34" s="98"/>
      <c r="AZ34" s="50" t="str">
        <f>IF(AY34&lt;&gt;"",VLOOKUP(AY34,$A$8:$C$48,2,FALSE),"")</f>
        <v/>
      </c>
      <c r="BA34" s="43" t="str">
        <f>IF(AY34&lt;&gt;"",IF(AY34=$A34,"ERR",IF(OR(AY34=$P34,AY34=$W34,AY34=$AD34,AY34=$AK34,AY34=$AR34,AY34=$BG34,AY34=$BF34),"DUP",IF(ISNA(VLOOKUP(AY34,$A$8:$A$48,1,FALSE)),"ERR",IF(COUNTIF($I$8:$I$48,AY34)&gt;1,"ERR",IF($D34=VLOOKUP(AY34,$A$8:$D$48,4,FALSE),"CLUB","OK"))))),"")</f>
        <v/>
      </c>
      <c r="BB34" s="43"/>
      <c r="BC34" s="14" t="str">
        <f>IF(BB34&lt;&gt;"",IF(BB34="Victoire",IF(VLOOKUP(AY34,$A$8:$BL$60,54,FALSE)="Défaite","OK","ERR"),IF(BB34="Défaite",IF(VLOOKUP(AY34,$A$8:$BL$60,54,FALSE)="Victoire","OK","ERR"),IF(BB34="Nul",IF(VLOOKUP(AY34,$A$8:$BL$54,54,FALSE)="Nul","OK","ERR")))),"")</f>
        <v/>
      </c>
      <c r="BD34" s="41"/>
      <c r="BE34" s="56">
        <f>IF(BB34="Victoire",100-ROUNDDOWN(20*BD34/$H34,0),
IF(BB34="Défaite",10+ROUNDDOWN(20*VLOOKUP(AY34,$A$8:$BU$48,42,FALSE)/VLOOKUP(AY34,$A$8:$H$48,8,FALSE),0),
IF(AND(BB34="Nul",$AP34&lt;&gt;$H34),40+(2*ROUNDDOWN(10*VLOOKUP(AY34,$A$8:$BU$48,42,FALSE)/VLOOKUP(AY34,$A$8:$H$48,8,FALSE),0)-ROUNDDOWN(10*BD34/$H34,0)),IF(AND(BB34="Nul",$AP34=$H34),58,0))))</f>
        <v>0</v>
      </c>
      <c r="BF34" s="98"/>
      <c r="BG34" s="50" t="str">
        <f>IF(BF34&lt;&gt;"",VLOOKUP(BF34,$A$8:$C$48,2,FALSE),"")</f>
        <v/>
      </c>
      <c r="BH34" s="43" t="str">
        <f>IF(BF34&lt;&gt;"",IF(BF34=$A34,"ERR",IF(OR(BF34=$P34,BF34=$W34,BF34=$AD34,BF34=$AK34,BF34=$AR34,BF34=$AY34,BF34=$BG34),"DUP",IF(ISNA(VLOOKUP(BF34,$A$8:$A$48,1,FALSE)),"ERR",IF(COUNTIF($I$8:$I$48,BF34)&gt;1,"ERR",IF($D34=VLOOKUP(BF34,$A$8:$D$48,4,FALSE),"CLUB","OK"))))),"")</f>
        <v/>
      </c>
      <c r="BI34" s="43"/>
      <c r="BJ34" s="14" t="str">
        <f>IF(BI34&lt;&gt;"",IF(BI34="Victoire",IF(VLOOKUP(BF34,$A$8:$BL$60,61,FALSE)="Défaite","OK","ERR"),IF(BI34="Défaite",IF(VLOOKUP(BF34,$A$8:$BL$60,61,FALSE)="Victoire","OK","ERR"),IF(BI34="Nul",IF(VLOOKUP(BF34,$A$8:$BL$60,61,FALSE)="Nul","OK","ERR")))),"")</f>
        <v/>
      </c>
      <c r="BK34" s="41"/>
      <c r="BL34" s="56">
        <f>IF(BI34="Victoire",100-ROUNDDOWN(20*BK34/$H34,0),
IF(BI34="Défaite",10+ROUNDDOWN(20*VLOOKUP(BF34,$A$8:$BU$48,42,FALSE)/VLOOKUP(BF34,$A$8:$H$48,8,FALSE),0),
IF(AND(BI34="Nul",$AP34&lt;&gt;$H34),40+(2*ROUNDDOWN(10*VLOOKUP(BF34,$A$8:$BU$48,42,FALSE)/VLOOKUP(BF34,$A$8:$H$48,8,FALSE),0)-ROUNDDOWN(10*BK34/$H34,0)),IF(AND(BI34="Nul",$AP34=$H34),58,0))))</f>
        <v>0</v>
      </c>
      <c r="BM34" s="89">
        <f>E32+E33+E34</f>
        <v>0</v>
      </c>
      <c r="BN34" s="60">
        <f>IF($I34&lt;&gt;"",VLOOKUP($I34,$A$8:$H$60,5,FALSE),0)+IF($P34&lt;&gt;"",VLOOKUP($P34,$A$8:$H$60,5,FALSE),0)+IF($W34&lt;&gt;"",VLOOKUP($W34,$A$8:$H$60,5,FALSE),0)+IF($AD34&lt;&gt;"",VLOOKUP($AD34,$A$8:$H$60,5,FALSE),0)+IF($AK34&lt;&gt;"",VLOOKUP($AK34,$A$8:$H$60,5,FALSE),0)+IF($AY34&lt;&gt;"",VLOOKUP($AY34,$A$8:$H$60,5,FALSE),0)+IF($BF34&lt;&gt;"",VLOOKUP($BF34,$A$8:$H$60,5,FALSE),0)+IF($AR34&lt;&gt;"",VLOOKUP($AR34,$A$8:$H$60,5,FALSE),0)</f>
        <v>0</v>
      </c>
      <c r="BO34" s="62"/>
      <c r="BP34" s="62"/>
    </row>
    <row r="35" spans="1:68" s="5" customFormat="1" ht="16.5">
      <c r="A35" s="41">
        <v>28</v>
      </c>
      <c r="B35" s="97" t="s">
        <v>452</v>
      </c>
      <c r="C35" s="97" t="s">
        <v>224</v>
      </c>
      <c r="D35" s="97" t="s">
        <v>453</v>
      </c>
      <c r="E35" s="91">
        <f>O35+V35+AC35+AJ35+AQ35+BP35+AX35+BE35+BL35</f>
        <v>0</v>
      </c>
      <c r="F35" s="41"/>
      <c r="G35" s="56" t="str">
        <f>IF($F35&lt;&gt;"",VLOOKUP(F35,Armees!$A$1:$B$283,2,FALSE),"")</f>
        <v/>
      </c>
      <c r="H35" s="42"/>
      <c r="I35" s="98"/>
      <c r="J35" s="50" t="str">
        <f>IF(I35&lt;&gt;"",VLOOKUP(I35,$A$8:$C$48,2,FALSE),"")</f>
        <v/>
      </c>
      <c r="K35" s="43" t="str">
        <f>IF(I35&lt;&gt;"",IF(I35=$A35,"ERR",IF(OR(I35=$P35,I35=$W35,I35=$AD35,I35=$AK35,I35=$AR35,I35=$AY35,I35=$BF35),"DUP",IF(ISNA(VLOOKUP(I35,$A$8:$A$60,1,FALSE)),"ERR",IF(COUNTIF($I$8:$I$60,I35)&gt;1,"ERR",IF($D35=VLOOKUP(I35,$A$8:$D$60,4,FALSE),"CLUB","OK"))))),"")</f>
        <v/>
      </c>
      <c r="L35" s="43"/>
      <c r="M35" s="73" t="str">
        <f>IF(L35&lt;&gt;"",IF(L35="Victoire",IF(VLOOKUP(I35,$A$8:$L$60,12,FALSE)="Défaite","OK","ERR"),IF(L35="Défaite",IF(VLOOKUP(I35,$A$8:$L$60,12,FALSE)="Victoire","OK","ERR"),IF(L35="Nul",IF(VLOOKUP(I35,$A$8:$L$60,12,FALSE)="Nul","OK","ERR")))),"")</f>
        <v/>
      </c>
      <c r="N35" s="41"/>
      <c r="O35" s="56">
        <f>IF(L35="Victoire",100-ROUNDDOWN(20*N35/$H35,0),
IF(L35="Défaite",10+ROUNDDOWN(20*VLOOKUP(I35,$A$8:$N$48,14,FALSE)/VLOOKUP(I35,$A$8:$H$48,8,FALSE),0),
IF(AND(L35="Nul",$N35&lt;&gt;$H35),40+(2*ROUNDDOWN(10*VLOOKUP(I35,$A$8:$N$48,14,FALSE)/VLOOKUP(I35,$A$8:$H$48,8,FALSE),0)-ROUNDDOWN(10*N35/$H35,0)),IF(AND(L35="Nul",$N35=$H35),58,0))))</f>
        <v>0</v>
      </c>
      <c r="P35" s="98"/>
      <c r="Q35" s="50" t="str">
        <f>IF(P35&lt;&gt;"",VLOOKUP(P35,$A$8:$C$48,2,FALSE),"")</f>
        <v/>
      </c>
      <c r="R35" s="14" t="str">
        <f>IF(P35&lt;&gt;"",IF(P35=$A35,"ERR",IF(OR(P35=$I35,P35=$W35,P35=$AD35,P35=$AK35,P35=$AR35,P35=$AY35,P35=$BF35),"DUP",IF(ISNA(VLOOKUP(P35,$A$8:$A$60,1,FALSE)),"ERR",IF(COUNTIF($I$8:$I$60,P35)&gt;1,"ERR",IF($D35=VLOOKUP(P35,$A$8:$D$60,4,FALSE),"CLUB","OK"))))),"")</f>
        <v/>
      </c>
      <c r="S35" s="43"/>
      <c r="T35" s="43" t="str">
        <f>IF(S35&lt;&gt;"",IF(S35="Victoire",IF(VLOOKUP(P35,$A$8:$BL$60,19,FALSE)="Défaite","OK","ERR"),IF(S35="Défaite",IF(VLOOKUP(P35,$A$8:$BL$60,19,FALSE)="Victoire","OK","ERR"),IF(S35="Nul",IF(VLOOKUP(P35,$A$8:$BL$60,19,FALSE)="Nul","OK","ERR")))),"")</f>
        <v/>
      </c>
      <c r="U35" s="41"/>
      <c r="V35" s="56">
        <f>IF(S35="Victoire",100-ROUNDDOWN(20*U35/$H35,0),
IF(S35="Défaite",10+ROUNDDOWN(20*VLOOKUP(P35,$A$8:$AO$48,21,FALSE)/VLOOKUP(P35,$A$8:$H$48,8,FALSE),0),
IF(AND(S35="Nul",$U35&lt;&gt;$H35),40+(2*ROUNDDOWN(10*VLOOKUP(P35,$A$8:$AO$48,21,FALSE)/VLOOKUP(P35,$A$8:$H$48,8,FALSE),0)-ROUNDDOWN(10*U35/$H35,0)),IF(AND(S35="Nul",$U35=$H35),58,0))))</f>
        <v>0</v>
      </c>
      <c r="W35" s="98"/>
      <c r="X35" s="50" t="str">
        <f>IF(W35&lt;&gt;"",VLOOKUP(W35,$A$8:$C$48,2,FALSE),"")</f>
        <v/>
      </c>
      <c r="Y35" s="14" t="str">
        <f>IF(W35&lt;&gt;"",IF(W35=$A35,"ERR",IF(OR(W35=$P35,W35=$I35,W35=$AD35,W35=$AK35,W35=$AR35,W35=$AY35,W35=$BF35),"DUP",IF(ISNA(VLOOKUP(W35,$A$8:$A$60,1,FALSE)),"ERR",IF(COUNTIF($I$8:$I$60,W35)&gt;1,"ERR",IF($D35=VLOOKUP(W35,$A$8:$D$60,4,FALSE),"CLUB","OK"))))),"")</f>
        <v/>
      </c>
      <c r="Z35" s="43"/>
      <c r="AA35" s="43" t="str">
        <f>IF(Z35&lt;&gt;"",IF(Z35="Victoire",IF(VLOOKUP(W35,$A$8:$BJ$60,26,FALSE)="Défaite","OK","ERR"),IF(Z35="Défaite",IF(VLOOKUP(W35,$A$8:$BJ$60,26,FALSE)="Victoire","OK","ERR"),IF(Z35="Nul",IF(VLOOKUP(W35,$A$8:$BJ$60,26,FALSE)="Nul","OK","ERR")))),"")</f>
        <v/>
      </c>
      <c r="AB35" s="41"/>
      <c r="AC35" s="92">
        <f>IF(Z35="Victoire",100-ROUNDDOWN(20*AB35/$H35,0),
IF(Z35="Défaite",10+ROUNDDOWN(20*VLOOKUP(W35,$A$8:$AO$48,28,FALSE)/VLOOKUP(W35,$A$8:$H$48,8,FALSE),0),
IF(AND(Z35="Nul",$AB35&lt;&gt;$H35),40+(2*ROUNDDOWN(10*VLOOKUP(W35,$A$8:$AO$48,28,FALSE)/VLOOKUP(W35,$A$8:$H$48,8,FALSE),0)-ROUNDDOWN(10*AB35/$H35,0)),IF(AND(Z35="Nul",$AB35=$H35),58,0))))</f>
        <v>0</v>
      </c>
      <c r="AD35" s="99"/>
      <c r="AE35" s="50" t="str">
        <f>IF(AD35&lt;&gt;"",VLOOKUP(AD35,$A$8:$C$48,2,FALSE),"")</f>
        <v/>
      </c>
      <c r="AF35" s="14" t="str">
        <f>IF(AD35&lt;&gt;"",IF(AD35=$A35,"ERR",IF(OR(AD35=$P35,AD35=$W35,AD35=$I35,AD35=$AK35, AD35=$AR35,AD35=$AY35,AD35=$BF35),"DUP",IF(ISNA(VLOOKUP(AD35,$A$8:$A$60,1,FALSE)),"ERR",IF(COUNTIF($I$8:$I$60,AD35)&gt;1,"ERR",IF($D35=VLOOKUP(AD35,$A$8:$D$60,4,FALSE),"CLUB","OK"))))),"")</f>
        <v/>
      </c>
      <c r="AG35" s="43"/>
      <c r="AH35" s="43" t="str">
        <f>IF(AG35&lt;&gt;"",IF(AG35="Victoire",IF(VLOOKUP(AD35,$A$8:$BJ$60,33,FALSE)="Défaite","OK","ERR"),IF(AG35="Défaite",IF(VLOOKUP(AD35,$A$8:$BJ$60,33,FALSE)="Victoire","OK","ERR"),IF(AG35="Nul",IF(VLOOKUP(AD35,$A$8:$BJ$60,33,FALSE)="Nul","OK","ERR")))),"")</f>
        <v/>
      </c>
      <c r="AI35" s="41"/>
      <c r="AJ35" s="56">
        <f>IF(AG35="Victoire",100-ROUNDDOWN(20*AI35/$H35,0),
IF(AG35="Défaite",10+ROUNDDOWN(20*VLOOKUP(AD35,$A$8:$AO$48,35,FALSE)/VLOOKUP(AD35,$A$8:$H$48,8,FALSE),0),
IF(AND(AG35="Nul",$AI35&lt;&gt;$H35),40+(2*ROUNDDOWN(10*VLOOKUP(AD35,$A$8:$AO$48,35,FALSE)/VLOOKUP(AD35,$A$8:$H$48,8,FALSE),0)-ROUNDDOWN(10*AI35/$H35,0)),IF(AND(AG35="Nul",$AI35=$H35),58,0))))</f>
        <v>0</v>
      </c>
      <c r="AK35" s="98"/>
      <c r="AL35" s="50" t="str">
        <f>IF(AK35&lt;&gt;"",VLOOKUP(AK35,$A$8:$C$48,2,FALSE),"")</f>
        <v/>
      </c>
      <c r="AM35" s="14" t="str">
        <f>IF(AK35&lt;&gt;"",IF(AK35=$A35,"ERR",IF(OR(AK35=$P35,AK35=$W35,AK35=$AD35,AK35=$I35, AK35=$AR35,AK35=$AY35,AK35=$BF35),"DUP",IF(ISNA(VLOOKUP(AK35,$A$8:$A$48,1,FALSE)),"ERR",IF(COUNTIF($I$8:$I$48,AK35)&gt;1,"ERR",IF($D35=VLOOKUP(AK35,$A$8:$D$48,4,FALSE),"CLUB","OK"))))),"")</f>
        <v/>
      </c>
      <c r="AN35" s="43"/>
      <c r="AO35" s="14" t="str">
        <f>IF(AN35&lt;&gt;"",IF(AN35="Victoire",IF(VLOOKUP(AK35,$A$8:$BL$60,40,FALSE)="Défaite","OK","ERR"),IF(AN35="Défaite",IF(VLOOKUP(AK35,$A$8:$BL$60,40,FALSE)="Victoire","OK","ERR"),IF(AN35="Nul",IF(VLOOKUP(AK35,$A$8:$BL$60,40,FALSE)="Nul","OK","ERR")))),"")</f>
        <v/>
      </c>
      <c r="AP35" s="41"/>
      <c r="AQ35" s="56">
        <f>IF(AN35="Victoire",100-ROUNDDOWN(20*AP35/$H35,0),
IF(AN35="Défaite",10+ROUNDDOWN(20*VLOOKUP(AK35,$A$8:$BU$48,42,FALSE)/VLOOKUP(AK35,$A$8:$H$48,8,FALSE),0),
IF(AND(AN35="Nul",$AP35&lt;&gt;$H35),40+(2*ROUNDDOWN(10*VLOOKUP(AK35,$A$8:$BU$48,42,FALSE)/VLOOKUP(AK35,$A$8:$H$48,8,FALSE),0)-ROUNDDOWN(10*AP35/$H35,0)),IF(AND(AN35="Nul",$AP35=$H35),58,0))))</f>
        <v>0</v>
      </c>
      <c r="AR35" s="98"/>
      <c r="AS35" s="50" t="str">
        <f>IF(AR35&lt;&gt;"",VLOOKUP(AR35,$A$8:$C$48,2,FALSE),"")</f>
        <v/>
      </c>
      <c r="AT35" s="43" t="str">
        <f>IF(AR35&lt;&gt;"",IF(AR35=$A35,"ERR",IF(OR(AR35=$P35,AR35=$W35,AR35=$AD35,AR35=$AK35,AR35=$AY35,AR35=$BF35),"DUP",IF(ISNA(VLOOKUP(AR35,$A$8:$A$48,1,FALSE)),"ERR",IF(COUNTIF($I$8:$I$48,AR35)&gt;1,"ERR",IF($D35=VLOOKUP(AR35,$A$8:$D$48,4,FALSE),"CLUB","OK"))))),"")</f>
        <v/>
      </c>
      <c r="AU35" s="43"/>
      <c r="AV35" s="14" t="str">
        <f>IF(AU35&lt;&gt;"",IF(AU35="Victoire",IF(VLOOKUP(AR35,$A$8:$BL$60,47,FALSE)="Défaite","OK","ERR"),IF(AU35="Défaite",IF(VLOOKUP(AR35,$A$8:$BL$60,47,FALSE)="Victoire","OK","ERR"),IF(AU35="Nul",IF(VLOOKUP(AR35,$A$8:$BL$60,47,FALSE)="Nul","OK","ERR")))),"")</f>
        <v/>
      </c>
      <c r="AW35" s="41"/>
      <c r="AX35" s="56">
        <f>IF(AU35="Victoire",100-ROUNDDOWN(20*AW35/$H35,0),
IF(AU35="Défaite",10+ROUNDDOWN(20*VLOOKUP(AR35,$A$8:$BU$48,42,FALSE)/VLOOKUP(AR35,$A$8:$H$48,8,FALSE),0),
IF(AND(AU35="Nul",$AP35&lt;&gt;$H35),40+(2*ROUNDDOWN(10*VLOOKUP(AR35,$A$8:$BU$48,42,FALSE)/VLOOKUP(AR35,$A$8:$H$48,8,FALSE),0)-ROUNDDOWN(10*AW35/$H35,0)),IF(AND(AU35="Nul",$AP35=$H35),58,0))))</f>
        <v>0</v>
      </c>
      <c r="AY35" s="98"/>
      <c r="AZ35" s="50" t="str">
        <f>IF(AY35&lt;&gt;"",VLOOKUP(AY35,$A$8:$C$48,2,FALSE),"")</f>
        <v/>
      </c>
      <c r="BA35" s="43" t="str">
        <f>IF(AY35&lt;&gt;"",IF(AY35=$A35,"ERR",IF(OR(AY35=$P35,AY35=$W35,AY35=$AD35,AY35=$AK35,AY35=$AR35,AY35=$BG35,AY35=$BF35),"DUP",IF(ISNA(VLOOKUP(AY35,$A$8:$A$48,1,FALSE)),"ERR",IF(COUNTIF($I$8:$I$48,AY35)&gt;1,"ERR",IF($D35=VLOOKUP(AY35,$A$8:$D$48,4,FALSE),"CLUB","OK"))))),"")</f>
        <v/>
      </c>
      <c r="BB35" s="43"/>
      <c r="BC35" s="14" t="str">
        <f>IF(BB35&lt;&gt;"",IF(BB35="Victoire",IF(VLOOKUP(AY35,$A$8:$BL$60,54,FALSE)="Défaite","OK","ERR"),IF(BB35="Défaite",IF(VLOOKUP(AY35,$A$8:$BL$60,54,FALSE)="Victoire","OK","ERR"),IF(BB35="Nul",IF(VLOOKUP(AY35,$A$8:$BL$54,54,FALSE)="Nul","OK","ERR")))),"")</f>
        <v/>
      </c>
      <c r="BD35" s="41"/>
      <c r="BE35" s="56">
        <f>IF(BB35="Victoire",100-ROUNDDOWN(20*BD35/$H35,0),
IF(BB35="Défaite",10+ROUNDDOWN(20*VLOOKUP(AY35,$A$8:$BU$48,42,FALSE)/VLOOKUP(AY35,$A$8:$H$48,8,FALSE),0),
IF(AND(BB35="Nul",$AP35&lt;&gt;$H35),40+(2*ROUNDDOWN(10*VLOOKUP(AY35,$A$8:$BU$48,42,FALSE)/VLOOKUP(AY35,$A$8:$H$48,8,FALSE),0)-ROUNDDOWN(10*BD35/$H35,0)),IF(AND(BB35="Nul",$AP35=$H35),58,0))))</f>
        <v>0</v>
      </c>
      <c r="BF35" s="98"/>
      <c r="BG35" s="50" t="str">
        <f>IF(BF35&lt;&gt;"",VLOOKUP(BF35,$A$8:$C$48,2,FALSE),"")</f>
        <v/>
      </c>
      <c r="BH35" s="43" t="str">
        <f>IF(BF35&lt;&gt;"",IF(BF35=$A35,"ERR",IF(OR(BF35=$P35,BF35=$W35,BF35=$AD35,BF35=$AK35,BF35=$AR35,BF35=$AY35,BF35=$BG35),"DUP",IF(ISNA(VLOOKUP(BF35,$A$8:$A$48,1,FALSE)),"ERR",IF(COUNTIF($I$8:$I$48,BF35)&gt;1,"ERR",IF($D35=VLOOKUP(BF35,$A$8:$D$48,4,FALSE),"CLUB","OK"))))),"")</f>
        <v/>
      </c>
      <c r="BI35" s="43"/>
      <c r="BJ35" s="14" t="str">
        <f>IF(BI35&lt;&gt;"",IF(BI35="Victoire",IF(VLOOKUP(BF35,$A$8:$BL$60,61,FALSE)="Défaite","OK","ERR"),IF(BI35="Défaite",IF(VLOOKUP(BF35,$A$8:$BL$60,61,FALSE)="Victoire","OK","ERR"),IF(BI35="Nul",IF(VLOOKUP(BF35,$A$8:$BL$60,61,FALSE)="Nul","OK","ERR")))),"")</f>
        <v/>
      </c>
      <c r="BK35" s="41"/>
      <c r="BL35" s="56">
        <f>IF(BI35="Victoire",100-ROUNDDOWN(20*BK35/$H35,0),
IF(BI35="Défaite",10+ROUNDDOWN(20*VLOOKUP(BF35,$A$8:$BU$48,42,FALSE)/VLOOKUP(BF35,$A$8:$H$48,8,FALSE),0),
IF(AND(BI35="Nul",$AP35&lt;&gt;$H35),40+(2*ROUNDDOWN(10*VLOOKUP(BF35,$A$8:$BU$48,42,FALSE)/VLOOKUP(BF35,$A$8:$H$48,8,FALSE),0)-ROUNDDOWN(10*BK35/$H35,0)),IF(AND(BI35="Nul",$AP35=$H35),58,0))))</f>
        <v>0</v>
      </c>
      <c r="BM35" s="89">
        <f>E35+E36+E37</f>
        <v>0</v>
      </c>
      <c r="BN35" s="60">
        <f>IF($I35&lt;&gt;"",VLOOKUP($I35,$A$8:$H$60,5,FALSE),0)+IF($P35&lt;&gt;"",VLOOKUP($P35,$A$8:$H$60,5,FALSE),0)+IF($W35&lt;&gt;"",VLOOKUP($W35,$A$8:$H$60,5,FALSE),0)+IF($AD35&lt;&gt;"",VLOOKUP($AD35,$A$8:$H$60,5,FALSE),0)+IF($AK35&lt;&gt;"",VLOOKUP($AK35,$A$8:$H$60,5,FALSE),0)+IF($AY35&lt;&gt;"",VLOOKUP($AY35,$A$8:$H$60,5,FALSE),0)+IF($BF35&lt;&gt;"",VLOOKUP($BF35,$A$8:$H$60,5,FALSE),0)+IF($AR35&lt;&gt;"",VLOOKUP($AR35,$A$8:$H$60,5,FALSE),0)</f>
        <v>0</v>
      </c>
      <c r="BO35" s="62"/>
      <c r="BP35" s="62"/>
    </row>
    <row r="36" spans="1:68" s="5" customFormat="1" ht="16.5">
      <c r="A36" s="41">
        <v>29</v>
      </c>
      <c r="B36" s="97" t="s">
        <v>454</v>
      </c>
      <c r="C36" s="97" t="s">
        <v>223</v>
      </c>
      <c r="D36" s="97" t="s">
        <v>453</v>
      </c>
      <c r="E36" s="91">
        <f>O36+V36+AC36+AJ36+AQ36+BP36</f>
        <v>0</v>
      </c>
      <c r="F36" s="41"/>
      <c r="G36" s="56" t="str">
        <f>IF($F36&lt;&gt;"",VLOOKUP(F36,Armees!$A$1:$B$283,2,FALSE),"")</f>
        <v/>
      </c>
      <c r="H36" s="42"/>
      <c r="I36" s="98"/>
      <c r="J36" s="50" t="str">
        <f>IF(I36&lt;&gt;"",VLOOKUP(I36,$A$8:$C$48,2,FALSE),"")</f>
        <v/>
      </c>
      <c r="K36" s="43" t="str">
        <f>IF(I36&lt;&gt;"",IF(I36=$A36,"ERR",IF(OR(I36=$P36,I36=$W36,I36=$AD36,I36=$AK36,I36=$AR36,I36=$AY36,I36=$BF36),"DUP",IF(ISNA(VLOOKUP(I36,$A$8:$A$60,1,FALSE)),"ERR",IF(COUNTIF($I$8:$I$60,I36)&gt;1,"ERR",IF($D36=VLOOKUP(I36,$A$8:$D$60,4,FALSE),"CLUB","OK"))))),"")</f>
        <v/>
      </c>
      <c r="L36" s="43"/>
      <c r="M36" s="73" t="str">
        <f>IF(L36&lt;&gt;"",IF(L36="Victoire",IF(VLOOKUP(I36,$A$8:$L$60,12,FALSE)="Défaite","OK","ERR"),IF(L36="Défaite",IF(VLOOKUP(I36,$A$8:$L$60,12,FALSE)="Victoire","OK","ERR"),IF(L36="Nul",IF(VLOOKUP(I36,$A$8:$L$60,12,FALSE)="Nul","OK","ERR")))),"")</f>
        <v/>
      </c>
      <c r="N36" s="41"/>
      <c r="O36" s="56">
        <f>IF(L36="Victoire",100-ROUNDDOWN(20*N36/$H36,0),
IF(L36="Défaite",10+ROUNDDOWN(20*VLOOKUP(I36,$A$8:$N$48,14,FALSE)/VLOOKUP(I36,$A$8:$H$48,8,FALSE),0),
IF(AND(L36="Nul",$N36&lt;&gt;$H36),40+(2*ROUNDDOWN(10*VLOOKUP(I36,$A$8:$N$48,14,FALSE)/VLOOKUP(I36,$A$8:$H$48,8,FALSE),0)-ROUNDDOWN(10*N36/$H36,0)),IF(AND(L36="Nul",$N36=$H36),58,0))))</f>
        <v>0</v>
      </c>
      <c r="P36" s="98"/>
      <c r="Q36" s="50" t="str">
        <f>IF(P36&lt;&gt;"",VLOOKUP(P36,$A$8:$C$48,2,FALSE),"")</f>
        <v/>
      </c>
      <c r="R36" s="14" t="str">
        <f>IF(P36&lt;&gt;"",IF(P36=$A36,"ERR",IF(OR(P36=$I36,P36=$W36,P36=$AD36,P36=$AK36,P36=$AR36,P36=$AY36,P36=$BF36),"DUP",IF(ISNA(VLOOKUP(P36,$A$8:$A$60,1,FALSE)),"ERR",IF(COUNTIF($I$8:$I$60,P36)&gt;1,"ERR",IF($D36=VLOOKUP(P36,$A$8:$D$60,4,FALSE),"CLUB","OK"))))),"")</f>
        <v/>
      </c>
      <c r="S36" s="43"/>
      <c r="T36" s="43" t="str">
        <f>IF(S36&lt;&gt;"",IF(S36="Victoire",IF(VLOOKUP(P36,$A$8:$BL$60,19,FALSE)="Défaite","OK","ERR"),IF(S36="Défaite",IF(VLOOKUP(P36,$A$8:$BL$60,19,FALSE)="Victoire","OK","ERR"),IF(S36="Nul",IF(VLOOKUP(P36,$A$8:$BL$60,19,FALSE)="Nul","OK","ERR")))),"")</f>
        <v/>
      </c>
      <c r="U36" s="41"/>
      <c r="V36" s="56">
        <f>IF(S36="Victoire",100-ROUNDDOWN(20*U36/$H36,0),
IF(S36="Défaite",10+ROUNDDOWN(20*VLOOKUP(P36,$A$8:$AO$48,21,FALSE)/VLOOKUP(P36,$A$8:$H$48,8,FALSE),0),
IF(AND(S36="Nul",$U36&lt;&gt;$H36),40+(2*ROUNDDOWN(10*VLOOKUP(P36,$A$8:$AO$48,21,FALSE)/VLOOKUP(P36,$A$8:$H$48,8,FALSE),0)-ROUNDDOWN(10*U36/$H36,0)),IF(AND(S36="Nul",$U36=$H36),58,0))))</f>
        <v>0</v>
      </c>
      <c r="W36" s="98"/>
      <c r="X36" s="50" t="str">
        <f>IF(W36&lt;&gt;"",VLOOKUP(W36,$A$8:$C$48,2,FALSE),"")</f>
        <v/>
      </c>
      <c r="Y36" s="14" t="str">
        <f>IF(W36&lt;&gt;"",IF(W36=$A36,"ERR",IF(OR(W36=$P36,W36=$I36,W36=$AD36,W36=$AK36,W36=$AR36,W36=$AY36,W36=$BF36),"DUP",IF(ISNA(VLOOKUP(W36,$A$8:$A$60,1,FALSE)),"ERR",IF(COUNTIF($I$8:$I$60,W36)&gt;1,"ERR",IF($D36=VLOOKUP(W36,$A$8:$D$60,4,FALSE),"CLUB","OK"))))),"")</f>
        <v/>
      </c>
      <c r="Z36" s="43"/>
      <c r="AA36" s="43" t="str">
        <f>IF(Z36&lt;&gt;"",IF(Z36="Victoire",IF(VLOOKUP(W36,$A$8:$BJ$60,26,FALSE)="Défaite","OK","ERR"),IF(Z36="Défaite",IF(VLOOKUP(W36,$A$8:$BJ$60,26,FALSE)="Victoire","OK","ERR"),IF(Z36="Nul",IF(VLOOKUP(W36,$A$8:$BJ$60,26,FALSE)="Nul","OK","ERR")))),"")</f>
        <v/>
      </c>
      <c r="AB36" s="41"/>
      <c r="AC36" s="92">
        <f>IF(Z36="Victoire",100-ROUNDDOWN(20*AB36/$H36,0),
IF(Z36="Défaite",10+ROUNDDOWN(20*VLOOKUP(W36,$A$8:$AO$48,28,FALSE)/VLOOKUP(W36,$A$8:$H$48,8,FALSE),0),
IF(AND(Z36="Nul",$AB36&lt;&gt;$H36),40+(2*ROUNDDOWN(10*VLOOKUP(W36,$A$8:$AO$48,28,FALSE)/VLOOKUP(W36,$A$8:$H$48,8,FALSE),0)-ROUNDDOWN(10*AB36/$H36,0)),IF(AND(Z36="Nul",$AB36=$H36),58,0))))</f>
        <v>0</v>
      </c>
      <c r="AD36" s="99"/>
      <c r="AE36" s="50" t="str">
        <f>IF(AD36&lt;&gt;"",VLOOKUP(AD36,$A$8:$C$48,2,FALSE),"")</f>
        <v/>
      </c>
      <c r="AF36" s="14" t="str">
        <f>IF(AD36&lt;&gt;"",IF(AD36=$A36,"ERR",IF(OR(AD36=$P36,AD36=$W36,AD36=$I36,AD36=$AK36, AD36=$AR36,AD36=$AY36,AD36=$BF36),"DUP",IF(ISNA(VLOOKUP(AD36,$A$8:$A$60,1,FALSE)),"ERR",IF(COUNTIF($I$8:$I$60,AD36)&gt;1,"ERR",IF($D36=VLOOKUP(AD36,$A$8:$D$60,4,FALSE),"CLUB","OK"))))),"")</f>
        <v/>
      </c>
      <c r="AG36" s="43"/>
      <c r="AH36" s="43" t="str">
        <f>IF(AG36&lt;&gt;"",IF(AG36="Victoire",IF(VLOOKUP(AD36,$A$8:$BJ$60,33,FALSE)="Défaite","OK","ERR"),IF(AG36="Défaite",IF(VLOOKUP(AD36,$A$8:$BJ$60,33,FALSE)="Victoire","OK","ERR"),IF(AG36="Nul",IF(VLOOKUP(AD36,$A$8:$BJ$60,33,FALSE)="Nul","OK","ERR")))),"")</f>
        <v/>
      </c>
      <c r="AI36" s="41"/>
      <c r="AJ36" s="56">
        <f>IF(AG36="Victoire",100-ROUNDDOWN(20*AI36/$H36,0),
IF(AG36="Défaite",10+ROUNDDOWN(20*VLOOKUP(AD36,$A$8:$AO$48,35,FALSE)/VLOOKUP(AD36,$A$8:$H$48,8,FALSE),0),
IF(AND(AG36="Nul",$AI36&lt;&gt;$H36),40+(2*ROUNDDOWN(10*VLOOKUP(AD36,$A$8:$AO$48,35,FALSE)/VLOOKUP(AD36,$A$8:$H$48,8,FALSE),0)-ROUNDDOWN(10*AI36/$H36,0)),IF(AND(AG36="Nul",$AI36=$H36),58,0))))</f>
        <v>0</v>
      </c>
      <c r="AK36" s="98"/>
      <c r="AL36" s="50" t="str">
        <f>IF(AK36&lt;&gt;"",VLOOKUP(AK36,$A$8:$C$48,2,FALSE),"")</f>
        <v/>
      </c>
      <c r="AM36" s="14" t="str">
        <f>IF(AK36&lt;&gt;"",IF(AK36=$A36,"ERR",IF(OR(AK36=$P36,AK36=$W36,AK36=$AD36,AK36=$I36, AK36=$AR36,AK36=$AY36,AK36=$BF36),"DUP",IF(ISNA(VLOOKUP(AK36,$A$8:$A$48,1,FALSE)),"ERR",IF(COUNTIF($I$8:$I$48,AK36)&gt;1,"ERR",IF($D36=VLOOKUP(AK36,$A$8:$D$48,4,FALSE),"CLUB","OK"))))),"")</f>
        <v/>
      </c>
      <c r="AN36" s="43"/>
      <c r="AO36" s="14" t="str">
        <f>IF(AN36&lt;&gt;"",IF(AN36="Victoire",IF(VLOOKUP(AK36,$A$8:$BL$60,40,FALSE)="Défaite","OK","ERR"),IF(AN36="Défaite",IF(VLOOKUP(AK36,$A$8:$BL$60,40,FALSE)="Victoire","OK","ERR"),IF(AN36="Nul",IF(VLOOKUP(AK36,$A$8:$BL$60,40,FALSE)="Nul","OK","ERR")))),"")</f>
        <v/>
      </c>
      <c r="AP36" s="41"/>
      <c r="AQ36" s="56">
        <f>IF(AN36="Victoire",100-ROUNDDOWN(20*AP36/$H36,0),
IF(AN36="Défaite",10+ROUNDDOWN(20*VLOOKUP(AK36,$A$8:$BU$48,42,FALSE)/VLOOKUP(AK36,$A$8:$H$48,8,FALSE),0),
IF(AND(AN36="Nul",$AP36&lt;&gt;$H36),40+(2*ROUNDDOWN(10*VLOOKUP(AK36,$A$8:$BU$48,42,FALSE)/VLOOKUP(AK36,$A$8:$H$48,8,FALSE),0)-ROUNDDOWN(10*AP36/$H36,0)),IF(AND(AN36="Nul",$AP36=$H36),58,0))))</f>
        <v>0</v>
      </c>
      <c r="AR36" s="98"/>
      <c r="AS36" s="50" t="str">
        <f>IF(AR36&lt;&gt;"",VLOOKUP(AR36,$A$8:$C$48,2,FALSE),"")</f>
        <v/>
      </c>
      <c r="AT36" s="43" t="str">
        <f>IF(AR36&lt;&gt;"",IF(AR36=$A36,"ERR",IF(OR(AR36=$P36,AR36=$W36,AR36=$AD36,AR36=$AK36,AR36=$AY36,AR36=$BF36),"DUP",IF(ISNA(VLOOKUP(AR36,$A$8:$A$48,1,FALSE)),"ERR",IF(COUNTIF($I$8:$I$48,AR36)&gt;1,"ERR",IF($D36=VLOOKUP(AR36,$A$8:$D$48,4,FALSE),"CLUB","OK"))))),"")</f>
        <v/>
      </c>
      <c r="AU36" s="43"/>
      <c r="AV36" s="14" t="str">
        <f>IF(AU36&lt;&gt;"",IF(AU36="Victoire",IF(VLOOKUP(AR36,$A$8:$BL$60,47,FALSE)="Défaite","OK","ERR"),IF(AU36="Défaite",IF(VLOOKUP(AR36,$A$8:$BL$60,47,FALSE)="Victoire","OK","ERR"),IF(AU36="Nul",IF(VLOOKUP(AR36,$A$8:$BL$60,47,FALSE)="Nul","OK","ERR")))),"")</f>
        <v/>
      </c>
      <c r="AW36" s="41"/>
      <c r="AX36" s="56">
        <f>IF(AU36="Victoire",100-ROUNDDOWN(20*AW36/$H36,0),
IF(AU36="Défaite",10+ROUNDDOWN(20*VLOOKUP(AR36,$A$8:$BU$48,42,FALSE)/VLOOKUP(AR36,$A$8:$H$48,8,FALSE),0),
IF(AND(AU36="Nul",$AP36&lt;&gt;$H36),40+(2*ROUNDDOWN(10*VLOOKUP(AR36,$A$8:$BU$48,42,FALSE)/VLOOKUP(AR36,$A$8:$H$48,8,FALSE),0)-ROUNDDOWN(10*AW36/$H36,0)),IF(AND(AU36="Nul",$AP36=$H36),58,0))))</f>
        <v>0</v>
      </c>
      <c r="AY36" s="98"/>
      <c r="AZ36" s="50" t="str">
        <f>IF(AY36&lt;&gt;"",VLOOKUP(AY36,$A$8:$C$48,2,FALSE),"")</f>
        <v/>
      </c>
      <c r="BA36" s="43" t="str">
        <f>IF(AY36&lt;&gt;"",IF(AY36=$A36,"ERR",IF(OR(AY36=$P36,AY36=$W36,AY36=$AD36,AY36=$AK36,AY36=$AR36,AY36=$BG36,AY36=$BF36),"DUP",IF(ISNA(VLOOKUP(AY36,$A$8:$A$48,1,FALSE)),"ERR",IF(COUNTIF($I$8:$I$48,AY36)&gt;1,"ERR",IF($D36=VLOOKUP(AY36,$A$8:$D$48,4,FALSE),"CLUB","OK"))))),"")</f>
        <v/>
      </c>
      <c r="BB36" s="43"/>
      <c r="BC36" s="14" t="str">
        <f>IF(BB36&lt;&gt;"",IF(BB36="Victoire",IF(VLOOKUP(AY36,$A$8:$BL$60,54,FALSE)="Défaite","OK","ERR"),IF(BB36="Défaite",IF(VLOOKUP(AY36,$A$8:$BL$60,54,FALSE)="Victoire","OK","ERR"),IF(BB36="Nul",IF(VLOOKUP(AY36,$A$8:$BL$54,54,FALSE)="Nul","OK","ERR")))),"")</f>
        <v/>
      </c>
      <c r="BD36" s="41"/>
      <c r="BE36" s="56">
        <f>IF(BB36="Victoire",100-ROUNDDOWN(20*BD36/$H36,0),
IF(BB36="Défaite",10+ROUNDDOWN(20*VLOOKUP(AY36,$A$8:$BU$48,42,FALSE)/VLOOKUP(AY36,$A$8:$H$48,8,FALSE),0),
IF(AND(BB36="Nul",$AP36&lt;&gt;$H36),40+(2*ROUNDDOWN(10*VLOOKUP(AY36,$A$8:$BU$48,42,FALSE)/VLOOKUP(AY36,$A$8:$H$48,8,FALSE),0)-ROUNDDOWN(10*BD36/$H36,0)),IF(AND(BB36="Nul",$AP36=$H36),58,0))))</f>
        <v>0</v>
      </c>
      <c r="BF36" s="98"/>
      <c r="BG36" s="50" t="str">
        <f>IF(BF36&lt;&gt;"",VLOOKUP(BF36,$A$8:$C$48,2,FALSE),"")</f>
        <v/>
      </c>
      <c r="BH36" s="43" t="str">
        <f>IF(BF36&lt;&gt;"",IF(BF36=$A36,"ERR",IF(OR(BF36=$P36,BF36=$W36,BF36=$AD36,BF36=$AK36,BF36=$AR36,BF36=$AY36,BF36=$BG36),"DUP",IF(ISNA(VLOOKUP(BF36,$A$8:$A$48,1,FALSE)),"ERR",IF(COUNTIF($I$8:$I$48,BF36)&gt;1,"ERR",IF($D36=VLOOKUP(BF36,$A$8:$D$48,4,FALSE),"CLUB","OK"))))),"")</f>
        <v/>
      </c>
      <c r="BI36" s="43"/>
      <c r="BJ36" s="14" t="str">
        <f>IF(BI36&lt;&gt;"",IF(BI36="Victoire",IF(VLOOKUP(BF36,$A$8:$BL$60,61,FALSE)="Défaite","OK","ERR"),IF(BI36="Défaite",IF(VLOOKUP(BF36,$A$8:$BL$60,61,FALSE)="Victoire","OK","ERR"),IF(BI36="Nul",IF(VLOOKUP(BF36,$A$8:$BL$60,61,FALSE)="Nul","OK","ERR")))),"")</f>
        <v/>
      </c>
      <c r="BK36" s="41"/>
      <c r="BL36" s="56">
        <f>IF(BI36="Victoire",100-ROUNDDOWN(20*BK36/$H36,0),
IF(BI36="Défaite",10+ROUNDDOWN(20*VLOOKUP(BF36,$A$8:$BU$48,42,FALSE)/VLOOKUP(BF36,$A$8:$H$48,8,FALSE),0),
IF(AND(BI36="Nul",$AP36&lt;&gt;$H36),40+(2*ROUNDDOWN(10*VLOOKUP(BF36,$A$8:$BU$48,42,FALSE)/VLOOKUP(BF36,$A$8:$H$48,8,FALSE),0)-ROUNDDOWN(10*BK36/$H36,0)),IF(AND(BI36="Nul",$AP36=$H36),58,0))))</f>
        <v>0</v>
      </c>
      <c r="BM36" s="89">
        <f>E35+E36+E37</f>
        <v>0</v>
      </c>
      <c r="BN36" s="60">
        <f>IF($I36&lt;&gt;"",VLOOKUP($I36,$A$8:$H$60,5,FALSE),0)+IF($P36&lt;&gt;"",VLOOKUP($P36,$A$8:$H$60,5,FALSE),0)+IF($W36&lt;&gt;"",VLOOKUP($W36,$A$8:$H$60,5,FALSE),0)+IF($AD36&lt;&gt;"",VLOOKUP($AD36,$A$8:$H$60,5,FALSE),0)+IF($AK36&lt;&gt;"",VLOOKUP($AK36,$A$8:$H$60,5,FALSE),0)+IF($AY36&lt;&gt;"",VLOOKUP($AY36,$A$8:$H$60,5,FALSE),0)+IF($BF36&lt;&gt;"",VLOOKUP($BF36,$A$8:$H$60,5,FALSE),0)+IF($AR36&lt;&gt;"",VLOOKUP($AR36,$A$8:$H$60,5,FALSE),0)</f>
        <v>0</v>
      </c>
      <c r="BO36" s="62"/>
      <c r="BP36" s="62"/>
    </row>
    <row r="37" spans="1:68" s="5" customFormat="1" ht="16.5">
      <c r="A37" s="41">
        <v>30</v>
      </c>
      <c r="B37" s="97" t="s">
        <v>455</v>
      </c>
      <c r="C37" s="97" t="s">
        <v>226</v>
      </c>
      <c r="D37" s="97" t="s">
        <v>453</v>
      </c>
      <c r="E37" s="91">
        <f>O37+V37+AC37+AJ37+AQ37+BP37</f>
        <v>0</v>
      </c>
      <c r="F37" s="41"/>
      <c r="G37" s="56" t="str">
        <f>IF($F37&lt;&gt;"",VLOOKUP(F37,Armees!$A$1:$B$283,2,FALSE),"")</f>
        <v/>
      </c>
      <c r="H37" s="42"/>
      <c r="I37" s="98"/>
      <c r="J37" s="50" t="str">
        <f>IF(I37&lt;&gt;"",VLOOKUP(I37,$A$8:$C$48,2,FALSE),"")</f>
        <v/>
      </c>
      <c r="K37" s="43" t="str">
        <f>IF(I37&lt;&gt;"",IF(I37=$A37,"ERR",IF(OR(I37=$P37,I37=$W37,I37=$AD37,I37=$AK37,I37=$AR37,I37=$AY37,I37=$BF37),"DUP",IF(ISNA(VLOOKUP(I37,$A$8:$A$60,1,FALSE)),"ERR",IF(COUNTIF($I$8:$I$60,I37)&gt;1,"ERR",IF($D37=VLOOKUP(I37,$A$8:$D$60,4,FALSE),"CLUB","OK"))))),"")</f>
        <v/>
      </c>
      <c r="L37" s="43"/>
      <c r="M37" s="73" t="str">
        <f>IF(L37&lt;&gt;"",IF(L37="Victoire",IF(VLOOKUP(I37,$A$8:$L$60,12,FALSE)="Défaite","OK","ERR"),IF(L37="Défaite",IF(VLOOKUP(I37,$A$8:$L$60,12,FALSE)="Victoire","OK","ERR"),IF(L37="Nul",IF(VLOOKUP(I37,$A$8:$L$60,12,FALSE)="Nul","OK","ERR")))),"")</f>
        <v/>
      </c>
      <c r="N37" s="41"/>
      <c r="O37" s="56">
        <f>IF(L37="Victoire",100-ROUNDDOWN(20*N37/$H37,0),
IF(L37="Défaite",10+ROUNDDOWN(20*VLOOKUP(I37,$A$8:$N$48,14,FALSE)/VLOOKUP(I37,$A$8:$H$48,8,FALSE),0),
IF(AND(L37="Nul",$N37&lt;&gt;$H37),40+(2*ROUNDDOWN(10*VLOOKUP(I37,$A$8:$N$48,14,FALSE)/VLOOKUP(I37,$A$8:$H$48,8,FALSE),0)-ROUNDDOWN(10*N37/$H37,0)),IF(AND(L37="Nul",$N37=$H37),58,0))))</f>
        <v>0</v>
      </c>
      <c r="P37" s="98"/>
      <c r="Q37" s="50" t="str">
        <f>IF(P37&lt;&gt;"",VLOOKUP(P37,$A$8:$C$48,2,FALSE),"")</f>
        <v/>
      </c>
      <c r="R37" s="14" t="str">
        <f>IF(P37&lt;&gt;"",IF(P37=$A37,"ERR",IF(OR(P37=$I37,P37=$W37,P37=$AD37,P37=$AK37,P37=$AR37,P37=$AY37,P37=$BF37),"DUP",IF(ISNA(VLOOKUP(P37,$A$8:$A$60,1,FALSE)),"ERR",IF(COUNTIF($I$8:$I$60,P37)&gt;1,"ERR",IF($D37=VLOOKUP(P37,$A$8:$D$60,4,FALSE),"CLUB","OK"))))),"")</f>
        <v/>
      </c>
      <c r="S37" s="43"/>
      <c r="T37" s="43" t="str">
        <f>IF(S37&lt;&gt;"",IF(S37="Victoire",IF(VLOOKUP(P37,$A$8:$BL$60,19,FALSE)="Défaite","OK","ERR"),IF(S37="Défaite",IF(VLOOKUP(P37,$A$8:$BL$60,19,FALSE)="Victoire","OK","ERR"),IF(S37="Nul",IF(VLOOKUP(P37,$A$8:$BL$60,19,FALSE)="Nul","OK","ERR")))),"")</f>
        <v/>
      </c>
      <c r="U37" s="41"/>
      <c r="V37" s="56">
        <f>IF(S37="Victoire",100-ROUNDDOWN(20*U37/$H37,0),
IF(S37="Défaite",10+ROUNDDOWN(20*VLOOKUP(P37,$A$8:$AO$48,21,FALSE)/VLOOKUP(P37,$A$8:$H$48,8,FALSE),0),
IF(AND(S37="Nul",$U37&lt;&gt;$H37),40+(2*ROUNDDOWN(10*VLOOKUP(P37,$A$8:$AO$48,21,FALSE)/VLOOKUP(P37,$A$8:$H$48,8,FALSE),0)-ROUNDDOWN(10*U37/$H37,0)),IF(AND(S37="Nul",$U37=$H37),58,0))))</f>
        <v>0</v>
      </c>
      <c r="W37" s="98"/>
      <c r="X37" s="50" t="str">
        <f>IF(W37&lt;&gt;"",VLOOKUP(W37,$A$8:$C$48,2,FALSE),"")</f>
        <v/>
      </c>
      <c r="Y37" s="14" t="str">
        <f>IF(W37&lt;&gt;"",IF(W37=$A37,"ERR",IF(OR(W37=$P37,W37=$I37,W37=$AD37,W37=$AK37,W37=$AR37,W37=$AY37,W37=$BF37),"DUP",IF(ISNA(VLOOKUP(W37,$A$8:$A$60,1,FALSE)),"ERR",IF(COUNTIF($I$8:$I$60,W37)&gt;1,"ERR",IF($D37=VLOOKUP(W37,$A$8:$D$60,4,FALSE),"CLUB","OK"))))),"")</f>
        <v/>
      </c>
      <c r="Z37" s="43"/>
      <c r="AA37" s="43" t="str">
        <f>IF(Z37&lt;&gt;"",IF(Z37="Victoire",IF(VLOOKUP(W37,$A$8:$BJ$60,26,FALSE)="Défaite","OK","ERR"),IF(Z37="Défaite",IF(VLOOKUP(W37,$A$8:$BJ$60,26,FALSE)="Victoire","OK","ERR"),IF(Z37="Nul",IF(VLOOKUP(W37,$A$8:$BJ$60,26,FALSE)="Nul","OK","ERR")))),"")</f>
        <v/>
      </c>
      <c r="AB37" s="41"/>
      <c r="AC37" s="92">
        <f>IF(Z37="Victoire",100-ROUNDDOWN(20*AB37/$H37,0),
IF(Z37="Défaite",10+ROUNDDOWN(20*VLOOKUP(W37,$A$8:$AO$48,28,FALSE)/VLOOKUP(W37,$A$8:$H$48,8,FALSE),0),
IF(AND(Z37="Nul",$AB37&lt;&gt;$H37),40+(2*ROUNDDOWN(10*VLOOKUP(W37,$A$8:$AO$48,28,FALSE)/VLOOKUP(W37,$A$8:$H$48,8,FALSE),0)-ROUNDDOWN(10*AB37/$H37,0)),IF(AND(Z37="Nul",$AB37=$H37),58,0))))</f>
        <v>0</v>
      </c>
      <c r="AD37" s="99"/>
      <c r="AE37" s="50" t="str">
        <f>IF(AD37&lt;&gt;"",VLOOKUP(AD37,$A$8:$C$48,2,FALSE),"")</f>
        <v/>
      </c>
      <c r="AF37" s="14" t="str">
        <f>IF(AD37&lt;&gt;"",IF(AD37=$A37,"ERR",IF(OR(AD37=$P37,AD37=$W37,AD37=$I37,AD37=$AK37, AD37=$AR37,AD37=$AY37,AD37=$BF37),"DUP",IF(ISNA(VLOOKUP(AD37,$A$8:$A$60,1,FALSE)),"ERR",IF(COUNTIF($I$8:$I$60,AD37)&gt;1,"ERR",IF($D37=VLOOKUP(AD37,$A$8:$D$60,4,FALSE),"CLUB","OK"))))),"")</f>
        <v/>
      </c>
      <c r="AG37" s="43"/>
      <c r="AH37" s="43" t="str">
        <f>IF(AG37&lt;&gt;"",IF(AG37="Victoire",IF(VLOOKUP(AD37,$A$8:$BJ$60,33,FALSE)="Défaite","OK","ERR"),IF(AG37="Défaite",IF(VLOOKUP(AD37,$A$8:$BJ$60,33,FALSE)="Victoire","OK","ERR"),IF(AG37="Nul",IF(VLOOKUP(AD37,$A$8:$BJ$60,33,FALSE)="Nul","OK","ERR")))),"")</f>
        <v/>
      </c>
      <c r="AI37" s="41"/>
      <c r="AJ37" s="56">
        <f>IF(AG37="Victoire",100-ROUNDDOWN(20*AI37/$H37,0),
IF(AG37="Défaite",10+ROUNDDOWN(20*VLOOKUP(AD37,$A$8:$AO$48,35,FALSE)/VLOOKUP(AD37,$A$8:$H$48,8,FALSE),0),
IF(AND(AG37="Nul",$AI37&lt;&gt;$H37),40+(2*ROUNDDOWN(10*VLOOKUP(AD37,$A$8:$AO$48,35,FALSE)/VLOOKUP(AD37,$A$8:$H$48,8,FALSE),0)-ROUNDDOWN(10*AI37/$H37,0)),IF(AND(AG37="Nul",$AI37=$H37),58,0))))</f>
        <v>0</v>
      </c>
      <c r="AK37" s="98"/>
      <c r="AL37" s="50" t="str">
        <f>IF(AK37&lt;&gt;"",VLOOKUP(AK37,$A$8:$C$48,2,FALSE),"")</f>
        <v/>
      </c>
      <c r="AM37" s="14" t="str">
        <f>IF(AK37&lt;&gt;"",IF(AK37=$A37,"ERR",IF(OR(AK37=$P37,AK37=$W37,AK37=$AD37,AK37=$I37, AK37=$AR37,AK37=$AY37,AK37=$BF37),"DUP",IF(ISNA(VLOOKUP(AK37,$A$8:$A$48,1,FALSE)),"ERR",IF(COUNTIF($I$8:$I$48,AK37)&gt;1,"ERR",IF($D37=VLOOKUP(AK37,$A$8:$D$48,4,FALSE),"CLUB","OK"))))),"")</f>
        <v/>
      </c>
      <c r="AN37" s="43"/>
      <c r="AO37" s="14" t="str">
        <f>IF(AN37&lt;&gt;"",IF(AN37="Victoire",IF(VLOOKUP(AK37,$A$8:$BL$60,40,FALSE)="Défaite","OK","ERR"),IF(AN37="Défaite",IF(VLOOKUP(AK37,$A$8:$BL$60,40,FALSE)="Victoire","OK","ERR"),IF(AN37="Nul",IF(VLOOKUP(AK37,$A$8:$BL$60,40,FALSE)="Nul","OK","ERR")))),"")</f>
        <v/>
      </c>
      <c r="AP37" s="41"/>
      <c r="AQ37" s="56">
        <f>IF(AN37="Victoire",100-ROUNDDOWN(20*AP37/$H37,0),
IF(AN37="Défaite",10+ROUNDDOWN(20*VLOOKUP(AK37,$A$8:$BU$48,42,FALSE)/VLOOKUP(AK37,$A$8:$H$48,8,FALSE),0),
IF(AND(AN37="Nul",$AP37&lt;&gt;$H37),40+(2*ROUNDDOWN(10*VLOOKUP(AK37,$A$8:$BU$48,42,FALSE)/VLOOKUP(AK37,$A$8:$H$48,8,FALSE),0)-ROUNDDOWN(10*AP37/$H37,0)),IF(AND(AN37="Nul",$AP37=$H37),58,0))))</f>
        <v>0</v>
      </c>
      <c r="AR37" s="98"/>
      <c r="AS37" s="50" t="str">
        <f>IF(AR37&lt;&gt;"",VLOOKUP(AR37,$A$8:$C$48,2,FALSE),"")</f>
        <v/>
      </c>
      <c r="AT37" s="43" t="str">
        <f>IF(AR37&lt;&gt;"",IF(AR37=$A37,"ERR",IF(OR(AR37=$P37,AR37=$W37,AR37=$AD37,AR37=$AK37,AR37=$AY37,AR37=$BF37),"DUP",IF(ISNA(VLOOKUP(AR37,$A$8:$A$48,1,FALSE)),"ERR",IF(COUNTIF($I$8:$I$48,AR37)&gt;1,"ERR",IF($D37=VLOOKUP(AR37,$A$8:$D$48,4,FALSE),"CLUB","OK"))))),"")</f>
        <v/>
      </c>
      <c r="AU37" s="43"/>
      <c r="AV37" s="14" t="str">
        <f>IF(AU37&lt;&gt;"",IF(AU37="Victoire",IF(VLOOKUP(AR37,$A$8:$BL$60,47,FALSE)="Défaite","OK","ERR"),IF(AU37="Défaite",IF(VLOOKUP(AR37,$A$8:$BL$60,47,FALSE)="Victoire","OK","ERR"),IF(AU37="Nul",IF(VLOOKUP(AR37,$A$8:$BL$60,47,FALSE)="Nul","OK","ERR")))),"")</f>
        <v/>
      </c>
      <c r="AW37" s="41"/>
      <c r="AX37" s="56">
        <f>IF(AU37="Victoire",100-ROUNDDOWN(20*AW37/$H37,0),
IF(AU37="Défaite",10+ROUNDDOWN(20*VLOOKUP(AR37,$A$8:$BU$48,42,FALSE)/VLOOKUP(AR37,$A$8:$H$48,8,FALSE),0),
IF(AND(AU37="Nul",$AP37&lt;&gt;$H37),40+(2*ROUNDDOWN(10*VLOOKUP(AR37,$A$8:$BU$48,42,FALSE)/VLOOKUP(AR37,$A$8:$H$48,8,FALSE),0)-ROUNDDOWN(10*AW37/$H37,0)),IF(AND(AU37="Nul",$AP37=$H37),58,0))))</f>
        <v>0</v>
      </c>
      <c r="AY37" s="98"/>
      <c r="AZ37" s="50" t="str">
        <f>IF(AY37&lt;&gt;"",VLOOKUP(AY37,$A$8:$C$48,2,FALSE),"")</f>
        <v/>
      </c>
      <c r="BA37" s="43" t="str">
        <f>IF(AY37&lt;&gt;"",IF(AY37=$A37,"ERR",IF(OR(AY37=$P37,AY37=$W37,AY37=$AD37,AY37=$AK37,AY37=$AR37,AY37=$BG37,AY37=$BF37),"DUP",IF(ISNA(VLOOKUP(AY37,$A$8:$A$48,1,FALSE)),"ERR",IF(COUNTIF($I$8:$I$48,AY37)&gt;1,"ERR",IF($D37=VLOOKUP(AY37,$A$8:$D$48,4,FALSE),"CLUB","OK"))))),"")</f>
        <v/>
      </c>
      <c r="BB37" s="43"/>
      <c r="BC37" s="14" t="str">
        <f>IF(BB37&lt;&gt;"",IF(BB37="Victoire",IF(VLOOKUP(AY37,$A$8:$BL$60,54,FALSE)="Défaite","OK","ERR"),IF(BB37="Défaite",IF(VLOOKUP(AY37,$A$8:$BL$60,54,FALSE)="Victoire","OK","ERR"),IF(BB37="Nul",IF(VLOOKUP(AY37,$A$8:$BL$54,54,FALSE)="Nul","OK","ERR")))),"")</f>
        <v/>
      </c>
      <c r="BD37" s="41"/>
      <c r="BE37" s="56">
        <f>IF(BB37="Victoire",100-ROUNDDOWN(20*BD37/$H37,0),
IF(BB37="Défaite",10+ROUNDDOWN(20*VLOOKUP(AY37,$A$8:$BU$48,42,FALSE)/VLOOKUP(AY37,$A$8:$H$48,8,FALSE),0),
IF(AND(BB37="Nul",$AP37&lt;&gt;$H37),40+(2*ROUNDDOWN(10*VLOOKUP(AY37,$A$8:$BU$48,42,FALSE)/VLOOKUP(AY37,$A$8:$H$48,8,FALSE),0)-ROUNDDOWN(10*BD37/$H37,0)),IF(AND(BB37="Nul",$AP37=$H37),58,0))))</f>
        <v>0</v>
      </c>
      <c r="BF37" s="98"/>
      <c r="BG37" s="50" t="str">
        <f>IF(BF37&lt;&gt;"",VLOOKUP(BF37,$A$8:$C$48,2,FALSE),"")</f>
        <v/>
      </c>
      <c r="BH37" s="43" t="str">
        <f>IF(BF37&lt;&gt;"",IF(BF37=$A37,"ERR",IF(OR(BF37=$P37,BF37=$W37,BF37=$AD37,BF37=$AK37,BF37=$AR37,BF37=$AY37,BF37=$BG37),"DUP",IF(ISNA(VLOOKUP(BF37,$A$8:$A$48,1,FALSE)),"ERR",IF(COUNTIF($I$8:$I$48,BF37)&gt;1,"ERR",IF($D37=VLOOKUP(BF37,$A$8:$D$48,4,FALSE),"CLUB","OK"))))),"")</f>
        <v/>
      </c>
      <c r="BI37" s="43"/>
      <c r="BJ37" s="14" t="str">
        <f>IF(BI37&lt;&gt;"",IF(BI37="Victoire",IF(VLOOKUP(BF37,$A$8:$BL$60,61,FALSE)="Défaite","OK","ERR"),IF(BI37="Défaite",IF(VLOOKUP(BF37,$A$8:$BL$60,61,FALSE)="Victoire","OK","ERR"),IF(BI37="Nul",IF(VLOOKUP(BF37,$A$8:$BL$60,61,FALSE)="Nul","OK","ERR")))),"")</f>
        <v/>
      </c>
      <c r="BK37" s="41"/>
      <c r="BL37" s="56">
        <f>IF(BI37="Victoire",100-ROUNDDOWN(20*BK37/$H37,0),
IF(BI37="Défaite",10+ROUNDDOWN(20*VLOOKUP(BF37,$A$8:$BU$48,42,FALSE)/VLOOKUP(BF37,$A$8:$H$48,8,FALSE),0),
IF(AND(BI37="Nul",$AP37&lt;&gt;$H37),40+(2*ROUNDDOWN(10*VLOOKUP(BF37,$A$8:$BU$48,42,FALSE)/VLOOKUP(BF37,$A$8:$H$48,8,FALSE),0)-ROUNDDOWN(10*BK37/$H37,0)),IF(AND(BI37="Nul",$AP37=$H37),58,0))))</f>
        <v>0</v>
      </c>
      <c r="BM37" s="89">
        <f>E35+E36+E37</f>
        <v>0</v>
      </c>
      <c r="BN37" s="60">
        <f>IF($I37&lt;&gt;"",VLOOKUP($I37,$A$8:$H$60,5,FALSE),0)+IF($P37&lt;&gt;"",VLOOKUP($P37,$A$8:$H$60,5,FALSE),0)+IF($W37&lt;&gt;"",VLOOKUP($W37,$A$8:$H$60,5,FALSE),0)+IF($AD37&lt;&gt;"",VLOOKUP($AD37,$A$8:$H$60,5,FALSE),0)+IF($AK37&lt;&gt;"",VLOOKUP($AK37,$A$8:$H$60,5,FALSE),0)+IF($AY37&lt;&gt;"",VLOOKUP($AY37,$A$8:$H$60,5,FALSE),0)+IF($BF37&lt;&gt;"",VLOOKUP($BF37,$A$8:$H$60,5,FALSE),0)+IF($AR37&lt;&gt;"",VLOOKUP($AR37,$A$8:$H$60,5,FALSE),0)</f>
        <v>0</v>
      </c>
      <c r="BO37" s="62"/>
      <c r="BP37" s="62"/>
    </row>
    <row r="38" spans="1:68" s="5" customFormat="1" ht="16.5">
      <c r="A38" s="41"/>
      <c r="B38" s="97"/>
      <c r="C38" s="97"/>
      <c r="D38" s="97"/>
      <c r="E38" s="91">
        <f>O38+V38+AC38+AJ38+AQ38+BP38+AX38+BE38+BL38</f>
        <v>0</v>
      </c>
      <c r="F38" s="41"/>
      <c r="G38" s="56" t="str">
        <f>IF($F38&lt;&gt;"",VLOOKUP(F38,Armees!$A$1:$B$283,2,FALSE),"")</f>
        <v/>
      </c>
      <c r="H38" s="42"/>
      <c r="I38" s="98"/>
      <c r="J38" s="50" t="str">
        <f>IF(I38&lt;&gt;"",VLOOKUP(I38,$A$8:$C$48,2,FALSE),"")</f>
        <v/>
      </c>
      <c r="K38" s="43" t="str">
        <f>IF(I38&lt;&gt;"",IF(I38=$A38,"ERR",IF(OR(I38=$P38,I38=$W38,I38=$AD38,I38=$AK38,I38=$AR38,I38=$AY38,I38=$BF38),"DUP",IF(ISNA(VLOOKUP(I38,$A$8:$A$60,1,FALSE)),"ERR",IF(COUNTIF($I$8:$I$60,I38)&gt;1,"ERR",IF($D38=VLOOKUP(I38,$A$8:$D$60,4,FALSE),"CLUB","OK"))))),"")</f>
        <v/>
      </c>
      <c r="L38" s="43"/>
      <c r="M38" s="73" t="str">
        <f>IF(L38&lt;&gt;"",IF(L38="Victoire",IF(VLOOKUP(I38,$A$8:$L$60,12,FALSE)="Défaite","OK","ERR"),IF(L38="Défaite",IF(VLOOKUP(I38,$A$8:$L$60,12,FALSE)="Victoire","OK","ERR"),IF(L38="Nul",IF(VLOOKUP(I38,$A$8:$L$60,12,FALSE)="Nul","OK","ERR")))),"")</f>
        <v/>
      </c>
      <c r="N38" s="41"/>
      <c r="O38" s="56">
        <f>IF(L38="Victoire",100-ROUNDDOWN(20*N38/$H38,0),
IF(L38="Défaite",10+ROUNDDOWN(20*VLOOKUP(I38,$A$8:$N$48,14,FALSE)/VLOOKUP(I38,$A$8:$H$48,8,FALSE),0),
IF(AND(L38="Nul",$N38&lt;&gt;$H38),40+(2*ROUNDDOWN(10*VLOOKUP(I38,$A$8:$N$48,14,FALSE)/VLOOKUP(I38,$A$8:$H$48,8,FALSE),0)-ROUNDDOWN(10*N38/$H38,0)),IF(AND(L38="Nul",$N38=$H38),58,0))))</f>
        <v>0</v>
      </c>
      <c r="P38" s="98"/>
      <c r="Q38" s="50" t="str">
        <f>IF(P38&lt;&gt;"",VLOOKUP(P38,$A$8:$C$48,2,FALSE),"")</f>
        <v/>
      </c>
      <c r="R38" s="14" t="str">
        <f>IF(P38&lt;&gt;"",IF(P38=$A38,"ERR",IF(OR(P38=$I38,P38=$W38,P38=$AD38,P38=$AK38,P38=$AR38,P38=$AY38,P38=$BF38),"DUP",IF(ISNA(VLOOKUP(P38,$A$8:$A$60,1,FALSE)),"ERR",IF(COUNTIF($I$8:$I$60,P38)&gt;1,"ERR",IF($D38=VLOOKUP(P38,$A$8:$D$60,4,FALSE),"CLUB","OK"))))),"")</f>
        <v/>
      </c>
      <c r="S38" s="43"/>
      <c r="T38" s="43" t="str">
        <f>IF(S38&lt;&gt;"",IF(S38="Victoire",IF(VLOOKUP(P38,$A$8:$BL$60,19,FALSE)="Défaite","OK","ERR"),IF(S38="Défaite",IF(VLOOKUP(P38,$A$8:$BL$60,19,FALSE)="Victoire","OK","ERR"),IF(S38="Nul",IF(VLOOKUP(P38,$A$8:$BL$60,19,FALSE)="Nul","OK","ERR")))),"")</f>
        <v/>
      </c>
      <c r="U38" s="41"/>
      <c r="V38" s="56">
        <f>IF(S38="Victoire",100-ROUNDDOWN(20*U38/$H38,0),
IF(S38="Défaite",10+ROUNDDOWN(20*VLOOKUP(P38,$A$8:$AO$48,21,FALSE)/VLOOKUP(P38,$A$8:$H$48,8,FALSE),0),
IF(AND(S38="Nul",$U38&lt;&gt;$H38),40+(2*ROUNDDOWN(10*VLOOKUP(P38,$A$8:$AO$48,21,FALSE)/VLOOKUP(P38,$A$8:$H$48,8,FALSE),0)-ROUNDDOWN(10*U38/$H38,0)),IF(AND(S38="Nul",$U38=$H38),58,0))))</f>
        <v>0</v>
      </c>
      <c r="W38" s="98"/>
      <c r="X38" s="50" t="str">
        <f>IF(W38&lt;&gt;"",VLOOKUP(W38,$A$8:$C$48,2,FALSE),"")</f>
        <v/>
      </c>
      <c r="Y38" s="14" t="str">
        <f>IF(W38&lt;&gt;"",IF(W38=$A38,"ERR",IF(OR(W38=$P38,W38=$I38,W38=$AD38,W38=$AK38,W38=$AR38,W38=$AY38,W38=$BF38),"DUP",IF(ISNA(VLOOKUP(W38,$A$8:$A$60,1,FALSE)),"ERR",IF(COUNTIF($I$8:$I$60,W38)&gt;1,"ERR",IF($D38=VLOOKUP(W38,$A$8:$D$60,4,FALSE),"CLUB","OK"))))),"")</f>
        <v/>
      </c>
      <c r="Z38" s="43"/>
      <c r="AA38" s="43" t="str">
        <f>IF(Z38&lt;&gt;"",IF(Z38="Victoire",IF(VLOOKUP(W38,$A$8:$BJ$60,26,FALSE)="Défaite","OK","ERR"),IF(Z38="Défaite",IF(VLOOKUP(W38,$A$8:$BJ$60,26,FALSE)="Victoire","OK","ERR"),IF(Z38="Nul",IF(VLOOKUP(W38,$A$8:$BJ$60,26,FALSE)="Nul","OK","ERR")))),"")</f>
        <v/>
      </c>
      <c r="AB38" s="41"/>
      <c r="AC38" s="92">
        <f>IF(Z38="Victoire",100-ROUNDDOWN(20*AB38/$H38,0),
IF(Z38="Défaite",10+ROUNDDOWN(20*VLOOKUP(W38,$A$8:$AO$48,28,FALSE)/VLOOKUP(W38,$A$8:$H$48,8,FALSE),0),
IF(AND(Z38="Nul",$AB38&lt;&gt;$H38),40+(2*ROUNDDOWN(10*VLOOKUP(W38,$A$8:$AO$48,28,FALSE)/VLOOKUP(W38,$A$8:$H$48,8,FALSE),0)-ROUNDDOWN(10*AB38/$H38,0)),IF(AND(Z38="Nul",$AB38=$H38),58,0))))</f>
        <v>0</v>
      </c>
      <c r="AD38" s="99"/>
      <c r="AE38" s="50" t="str">
        <f>IF(AD38&lt;&gt;"",VLOOKUP(AD38,$A$8:$C$48,2,FALSE),"")</f>
        <v/>
      </c>
      <c r="AF38" s="14" t="str">
        <f>IF(AD38&lt;&gt;"",IF(AD38=$A38,"ERR",IF(OR(AD38=$P38,AD38=$W38,AD38=$I38,AD38=$AK38, AD38=$AR38,AD38=$AY38,AD38=$BF38),"DUP",IF(ISNA(VLOOKUP(AD38,$A$8:$A$60,1,FALSE)),"ERR",IF(COUNTIF($I$8:$I$60,AD38)&gt;1,"ERR",IF($D38=VLOOKUP(AD38,$A$8:$D$60,4,FALSE),"CLUB","OK"))))),"")</f>
        <v/>
      </c>
      <c r="AG38" s="43"/>
      <c r="AH38" s="43" t="str">
        <f>IF(AG38&lt;&gt;"",IF(AG38="Victoire",IF(VLOOKUP(AD38,$A$8:$BJ$60,33,FALSE)="Défaite","OK","ERR"),IF(AG38="Défaite",IF(VLOOKUP(AD38,$A$8:$BJ$60,33,FALSE)="Victoire","OK","ERR"),IF(AG38="Nul",IF(VLOOKUP(AD38,$A$8:$BJ$60,33,FALSE)="Nul","OK","ERR")))),"")</f>
        <v/>
      </c>
      <c r="AI38" s="41"/>
      <c r="AJ38" s="56">
        <f>IF(AG38="Victoire",100-ROUNDDOWN(20*AI38/$H38,0),
IF(AG38="Défaite",10+ROUNDDOWN(20*VLOOKUP(AD38,$A$8:$AO$48,35,FALSE)/VLOOKUP(AD38,$A$8:$H$48,8,FALSE),0),
IF(AND(AG38="Nul",$AI38&lt;&gt;$H38),40+(2*ROUNDDOWN(10*VLOOKUP(AD38,$A$8:$AO$48,35,FALSE)/VLOOKUP(AD38,$A$8:$H$48,8,FALSE),0)-ROUNDDOWN(10*AI38/$H38,0)),IF(AND(AG38="Nul",$AI38=$H38),58,0))))</f>
        <v>0</v>
      </c>
      <c r="AK38" s="98"/>
      <c r="AL38" s="50" t="str">
        <f>IF(AK38&lt;&gt;"",VLOOKUP(AK38,$A$8:$C$48,2,FALSE),"")</f>
        <v/>
      </c>
      <c r="AM38" s="14" t="str">
        <f>IF(AK38&lt;&gt;"",IF(AK38=$A38,"ERR",IF(OR(AK38=$P38,AK38=$W38,AK38=$AD38,AK38=$I38, AK38=$AR38,AK38=$AY38,AK38=$BF38),"DUP",IF(ISNA(VLOOKUP(AK38,$A$8:$A$48,1,FALSE)),"ERR",IF(COUNTIF($I$8:$I$48,AK38)&gt;1,"ERR",IF($D38=VLOOKUP(AK38,$A$8:$D$48,4,FALSE),"CLUB","OK"))))),"")</f>
        <v/>
      </c>
      <c r="AN38" s="43"/>
      <c r="AO38" s="14" t="str">
        <f>IF(AN38&lt;&gt;"",IF(AN38="Victoire",IF(VLOOKUP(AK38,$A$8:$BL$60,40,FALSE)="Défaite","OK","ERR"),IF(AN38="Défaite",IF(VLOOKUP(AK38,$A$8:$BL$60,40,FALSE)="Victoire","OK","ERR"),IF(AN38="Nul",IF(VLOOKUP(AK38,$A$8:$BL$60,40,FALSE)="Nul","OK","ERR")))),"")</f>
        <v/>
      </c>
      <c r="AP38" s="41"/>
      <c r="AQ38" s="56">
        <f>IF(AN38="Victoire",100-ROUNDDOWN(20*AP38/$H38,0),
IF(AN38="Défaite",10+ROUNDDOWN(20*VLOOKUP(AK38,$A$8:$BU$48,42,FALSE)/VLOOKUP(AK38,$A$8:$H$48,8,FALSE),0),
IF(AND(AN38="Nul",$AP38&lt;&gt;$H38),40+(2*ROUNDDOWN(10*VLOOKUP(AK38,$A$8:$BU$48,42,FALSE)/VLOOKUP(AK38,$A$8:$H$48,8,FALSE),0)-ROUNDDOWN(10*AP38/$H38,0)),IF(AND(AN38="Nul",$AP38=$H38),58,0))))</f>
        <v>0</v>
      </c>
      <c r="AR38" s="98"/>
      <c r="AS38" s="50" t="str">
        <f>IF(AR38&lt;&gt;"",VLOOKUP(AR38,$A$8:$C$48,2,FALSE),"")</f>
        <v/>
      </c>
      <c r="AT38" s="43" t="str">
        <f>IF(AR38&lt;&gt;"",IF(AR38=$A38,"ERR",IF(OR(AR38=$P38,AR38=$W38,AR38=$AD38,AR38=$AK38,AR38=$AY38,AR38=$BF38),"DUP",IF(ISNA(VLOOKUP(AR38,$A$8:$A$48,1,FALSE)),"ERR",IF(COUNTIF($I$8:$I$48,AR38)&gt;1,"ERR",IF($D38=VLOOKUP(AR38,$A$8:$D$48,4,FALSE),"CLUB","OK"))))),"")</f>
        <v/>
      </c>
      <c r="AU38" s="43"/>
      <c r="AV38" s="14" t="str">
        <f>IF(AU38&lt;&gt;"",IF(AU38="Victoire",IF(VLOOKUP(AR38,$A$8:$BL$60,47,FALSE)="Défaite","OK","ERR"),IF(AU38="Défaite",IF(VLOOKUP(AR38,$A$8:$BL$60,47,FALSE)="Victoire","OK","ERR"),IF(AU38="Nul",IF(VLOOKUP(AR38,$A$8:$BL$60,47,FALSE)="Nul","OK","ERR")))),"")</f>
        <v/>
      </c>
      <c r="AW38" s="41"/>
      <c r="AX38" s="56">
        <f>IF(AU38="Victoire",100-ROUNDDOWN(20*AW38/$H38,0),
IF(AU38="Défaite",10+ROUNDDOWN(20*VLOOKUP(AR38,$A$8:$BU$48,42,FALSE)/VLOOKUP(AR38,$A$8:$H$48,8,FALSE),0),
IF(AND(AU38="Nul",$AP38&lt;&gt;$H38),40+(2*ROUNDDOWN(10*VLOOKUP(AR38,$A$8:$BU$48,42,FALSE)/VLOOKUP(AR38,$A$8:$H$48,8,FALSE),0)-ROUNDDOWN(10*AW38/$H38,0)),IF(AND(AU38="Nul",$AP38=$H38),58,0))))</f>
        <v>0</v>
      </c>
      <c r="AY38" s="98"/>
      <c r="AZ38" s="50" t="str">
        <f>IF(AY38&lt;&gt;"",VLOOKUP(AY38,$A$8:$C$48,2,FALSE),"")</f>
        <v/>
      </c>
      <c r="BA38" s="43" t="str">
        <f>IF(AY38&lt;&gt;"",IF(AY38=$A38,"ERR",IF(OR(AY38=$P38,AY38=$W38,AY38=$AD38,AY38=$AK38,AY38=$AR38,AY38=$BG38,AY38=$BF38),"DUP",IF(ISNA(VLOOKUP(AY38,$A$8:$A$48,1,FALSE)),"ERR",IF(COUNTIF($I$8:$I$48,AY38)&gt;1,"ERR",IF($D38=VLOOKUP(AY38,$A$8:$D$48,4,FALSE),"CLUB","OK"))))),"")</f>
        <v/>
      </c>
      <c r="BB38" s="43"/>
      <c r="BC38" s="14" t="str">
        <f>IF(BB38&lt;&gt;"",IF(BB38="Victoire",IF(VLOOKUP(AY38,$A$8:$BL$60,54,FALSE)="Défaite","OK","ERR"),IF(BB38="Défaite",IF(VLOOKUP(AY38,$A$8:$BL$60,54,FALSE)="Victoire","OK","ERR"),IF(BB38="Nul",IF(VLOOKUP(AY38,$A$8:$BL$54,54,FALSE)="Nul","OK","ERR")))),"")</f>
        <v/>
      </c>
      <c r="BD38" s="41"/>
      <c r="BE38" s="56">
        <f>IF(BB38="Victoire",100-ROUNDDOWN(20*BD38/$H38,0),
IF(BB38="Défaite",10+ROUNDDOWN(20*VLOOKUP(AY38,$A$8:$BU$48,42,FALSE)/VLOOKUP(AY38,$A$8:$H$48,8,FALSE),0),
IF(AND(BB38="Nul",$AP38&lt;&gt;$H38),40+(2*ROUNDDOWN(10*VLOOKUP(AY38,$A$8:$BU$48,42,FALSE)/VLOOKUP(AY38,$A$8:$H$48,8,FALSE),0)-ROUNDDOWN(10*BD38/$H38,0)),IF(AND(BB38="Nul",$AP38=$H38),58,0))))</f>
        <v>0</v>
      </c>
      <c r="BF38" s="98"/>
      <c r="BG38" s="50" t="str">
        <f>IF(BF38&lt;&gt;"",VLOOKUP(BF38,$A$8:$C$48,2,FALSE),"")</f>
        <v/>
      </c>
      <c r="BH38" s="43" t="str">
        <f>IF(BF38&lt;&gt;"",IF(BF38=$A38,"ERR",IF(OR(BF38=$P38,BF38=$W38,BF38=$AD38,BF38=$AK38,BF38=$AR38,BF38=$AY38,BF38=$BG38),"DUP",IF(ISNA(VLOOKUP(BF38,$A$8:$A$48,1,FALSE)),"ERR",IF(COUNTIF($I$8:$I$48,BF38)&gt;1,"ERR",IF($D38=VLOOKUP(BF38,$A$8:$D$48,4,FALSE),"CLUB","OK"))))),"")</f>
        <v/>
      </c>
      <c r="BI38" s="43"/>
      <c r="BJ38" s="14" t="str">
        <f>IF(BI38&lt;&gt;"",IF(BI38="Victoire",IF(VLOOKUP(BF38,$A$8:$BL$60,61,FALSE)="Défaite","OK","ERR"),IF(BI38="Défaite",IF(VLOOKUP(BF38,$A$8:$BL$60,61,FALSE)="Victoire","OK","ERR"),IF(BI38="Nul",IF(VLOOKUP(BF38,$A$8:$BL$60,61,FALSE)="Nul","OK","ERR")))),"")</f>
        <v/>
      </c>
      <c r="BK38" s="41"/>
      <c r="BL38" s="56">
        <f>IF(BI38="Victoire",100-ROUNDDOWN(20*BK38/$H38,0),
IF(BI38="Défaite",10+ROUNDDOWN(20*VLOOKUP(BF38,$A$8:$BU$48,42,FALSE)/VLOOKUP(BF38,$A$8:$H$48,8,FALSE),0),
IF(AND(BI38="Nul",$AP38&lt;&gt;$H38),40+(2*ROUNDDOWN(10*VLOOKUP(BF38,$A$8:$BU$48,42,FALSE)/VLOOKUP(BF38,$A$8:$H$48,8,FALSE),0)-ROUNDDOWN(10*BK38/$H38,0)),IF(AND(BI38="Nul",$AP38=$H38),58,0))))</f>
        <v>0</v>
      </c>
      <c r="BM38" s="89">
        <f>E38+E39+E40</f>
        <v>0</v>
      </c>
      <c r="BN38" s="60">
        <f>IF($I38&lt;&gt;"",VLOOKUP($I38,$A$8:$H$60,5,FALSE),0)+IF($P38&lt;&gt;"",VLOOKUP($P38,$A$8:$H$60,5,FALSE),0)+IF($W38&lt;&gt;"",VLOOKUP($W38,$A$8:$H$60,5,FALSE),0)+IF($AD38&lt;&gt;"",VLOOKUP($AD38,$A$8:$H$60,5,FALSE),0)+IF($AK38&lt;&gt;"",VLOOKUP($AK38,$A$8:$H$60,5,FALSE),0)+IF($AY38&lt;&gt;"",VLOOKUP($AY38,$A$8:$H$60,5,FALSE),0)+IF($BF38&lt;&gt;"",VLOOKUP($BF38,$A$8:$H$60,5,FALSE),0)+IF($AR38&lt;&gt;"",VLOOKUP($AR38,$A$8:$H$60,5,FALSE),0)</f>
        <v>0</v>
      </c>
      <c r="BO38" s="62"/>
      <c r="BP38" s="62"/>
    </row>
    <row r="39" spans="1:68" s="5" customFormat="1" ht="16.5">
      <c r="A39" s="41"/>
      <c r="B39" s="97"/>
      <c r="C39" s="97"/>
      <c r="D39" s="97"/>
      <c r="E39" s="91">
        <f>O39+V39+AC39+AJ39+AQ39+BP39+AX39+BE39+BL39</f>
        <v>0</v>
      </c>
      <c r="F39" s="41"/>
      <c r="G39" s="56" t="str">
        <f>IF($F39&lt;&gt;"",VLOOKUP(F39,Armees!$A$1:$B$283,2,FALSE),"")</f>
        <v/>
      </c>
      <c r="H39" s="42"/>
      <c r="I39" s="98"/>
      <c r="J39" s="50" t="str">
        <f>IF(I39&lt;&gt;"",VLOOKUP(I39,$A$8:$C$48,2,FALSE),"")</f>
        <v/>
      </c>
      <c r="K39" s="43" t="str">
        <f>IF(I39&lt;&gt;"",IF(I39=$A39,"ERR",IF(OR(I39=$P39,I39=$W39,I39=$AD39,I39=$AK39,I39=$AR39,I39=$AY39,I39=$BF39),"DUP",IF(ISNA(VLOOKUP(I39,$A$8:$A$60,1,FALSE)),"ERR",IF(COUNTIF($I$8:$I$60,I39)&gt;1,"ERR",IF($D39=VLOOKUP(I39,$A$8:$D$60,4,FALSE),"CLUB","OK"))))),"")</f>
        <v/>
      </c>
      <c r="L39" s="43"/>
      <c r="M39" s="73" t="str">
        <f>IF(L39&lt;&gt;"",IF(L39="Victoire",IF(VLOOKUP(I39,$A$8:$L$60,12,FALSE)="Défaite","OK","ERR"),IF(L39="Défaite",IF(VLOOKUP(I39,$A$8:$L$60,12,FALSE)="Victoire","OK","ERR"),IF(L39="Nul",IF(VLOOKUP(I39,$A$8:$L$60,12,FALSE)="Nul","OK","ERR")))),"")</f>
        <v/>
      </c>
      <c r="N39" s="41"/>
      <c r="O39" s="56">
        <f>IF(L39="Victoire",100-ROUNDDOWN(20*N39/$H39,0),
IF(L39="Défaite",10+ROUNDDOWN(20*VLOOKUP(I39,$A$8:$N$48,14,FALSE)/VLOOKUP(I39,$A$8:$H$48,8,FALSE),0),
IF(AND(L39="Nul",$N39&lt;&gt;$H39),40+(2*ROUNDDOWN(10*VLOOKUP(I39,$A$8:$N$48,14,FALSE)/VLOOKUP(I39,$A$8:$H$48,8,FALSE),0)-ROUNDDOWN(10*N39/$H39,0)),IF(AND(L39="Nul",$N39=$H39),58,0))))</f>
        <v>0</v>
      </c>
      <c r="P39" s="98"/>
      <c r="Q39" s="50" t="str">
        <f>IF(P39&lt;&gt;"",VLOOKUP(P39,$A$8:$C$48,2,FALSE),"")</f>
        <v/>
      </c>
      <c r="R39" s="14" t="str">
        <f>IF(P39&lt;&gt;"",IF(P39=$A39,"ERR",IF(OR(P39=$I39,P39=$W39,P39=$AD39,P39=$AK39,P39=$AR39,P39=$AY39,P39=$BF39),"DUP",IF(ISNA(VLOOKUP(P39,$A$8:$A$60,1,FALSE)),"ERR",IF(COUNTIF($I$8:$I$60,P39)&gt;1,"ERR",IF($D39=VLOOKUP(P39,$A$8:$D$60,4,FALSE),"CLUB","OK"))))),"")</f>
        <v/>
      </c>
      <c r="S39" s="43"/>
      <c r="T39" s="43" t="str">
        <f>IF(S39&lt;&gt;"",IF(S39="Victoire",IF(VLOOKUP(P39,$A$8:$BL$60,19,FALSE)="Défaite","OK","ERR"),IF(S39="Défaite",IF(VLOOKUP(P39,$A$8:$BL$60,19,FALSE)="Victoire","OK","ERR"),IF(S39="Nul",IF(VLOOKUP(P39,$A$8:$BL$60,19,FALSE)="Nul","OK","ERR")))),"")</f>
        <v/>
      </c>
      <c r="U39" s="41"/>
      <c r="V39" s="56">
        <f>IF(S39="Victoire",100-ROUNDDOWN(20*U39/$H39,0),
IF(S39="Défaite",10+ROUNDDOWN(20*VLOOKUP(P39,$A$8:$AO$48,21,FALSE)/VLOOKUP(P39,$A$8:$H$48,8,FALSE),0),
IF(AND(S39="Nul",$U39&lt;&gt;$H39),40+(2*ROUNDDOWN(10*VLOOKUP(P39,$A$8:$AO$48,21,FALSE)/VLOOKUP(P39,$A$8:$H$48,8,FALSE),0)-ROUNDDOWN(10*U39/$H39,0)),IF(AND(S39="Nul",$U39=$H39),58,0))))</f>
        <v>0</v>
      </c>
      <c r="W39" s="98"/>
      <c r="X39" s="50" t="str">
        <f>IF(W39&lt;&gt;"",VLOOKUP(W39,$A$8:$C$48,2,FALSE),"")</f>
        <v/>
      </c>
      <c r="Y39" s="14" t="str">
        <f>IF(W39&lt;&gt;"",IF(W39=$A39,"ERR",IF(OR(W39=$P39,W39=$I39,W39=$AD39,W39=$AK39,W39=$AR39,W39=$AY39,W39=$BF39),"DUP",IF(ISNA(VLOOKUP(W39,$A$8:$A$60,1,FALSE)),"ERR",IF(COUNTIF($I$8:$I$60,W39)&gt;1,"ERR",IF($D39=VLOOKUP(W39,$A$8:$D$60,4,FALSE),"CLUB","OK"))))),"")</f>
        <v/>
      </c>
      <c r="Z39" s="43"/>
      <c r="AA39" s="43" t="str">
        <f>IF(Z39&lt;&gt;"",IF(Z39="Victoire",IF(VLOOKUP(W39,$A$8:$BJ$60,26,FALSE)="Défaite","OK","ERR"),IF(Z39="Défaite",IF(VLOOKUP(W39,$A$8:$BJ$60,26,FALSE)="Victoire","OK","ERR"),IF(Z39="Nul",IF(VLOOKUP(W39,$A$8:$BJ$60,26,FALSE)="Nul","OK","ERR")))),"")</f>
        <v/>
      </c>
      <c r="AB39" s="41"/>
      <c r="AC39" s="92">
        <f>IF(Z39="Victoire",100-ROUNDDOWN(20*AB39/$H39,0),
IF(Z39="Défaite",10+ROUNDDOWN(20*VLOOKUP(W39,$A$8:$AO$48,28,FALSE)/VLOOKUP(W39,$A$8:$H$48,8,FALSE),0),
IF(AND(Z39="Nul",$AB39&lt;&gt;$H39),40+(2*ROUNDDOWN(10*VLOOKUP(W39,$A$8:$AO$48,28,FALSE)/VLOOKUP(W39,$A$8:$H$48,8,FALSE),0)-ROUNDDOWN(10*AB39/$H39,0)),IF(AND(Z39="Nul",$AB39=$H39),58,0))))</f>
        <v>0</v>
      </c>
      <c r="AD39" s="99"/>
      <c r="AE39" s="50" t="str">
        <f>IF(AD39&lt;&gt;"",VLOOKUP(AD39,$A$8:$C$48,2,FALSE),"")</f>
        <v/>
      </c>
      <c r="AF39" s="14" t="str">
        <f>IF(AD39&lt;&gt;"",IF(AD39=$A39,"ERR",IF(OR(AD39=$P39,AD39=$W39,AD39=$I39,AD39=$AK39, AD39=$AR39,AD39=$AY39,AD39=$BF39),"DUP",IF(ISNA(VLOOKUP(AD39,$A$8:$A$60,1,FALSE)),"ERR",IF(COUNTIF($I$8:$I$60,AD39)&gt;1,"ERR",IF($D39=VLOOKUP(AD39,$A$8:$D$60,4,FALSE),"CLUB","OK"))))),"")</f>
        <v/>
      </c>
      <c r="AG39" s="43"/>
      <c r="AH39" s="43" t="str">
        <f>IF(AG39&lt;&gt;"",IF(AG39="Victoire",IF(VLOOKUP(AD39,$A$8:$BJ$60,33,FALSE)="Défaite","OK","ERR"),IF(AG39="Défaite",IF(VLOOKUP(AD39,$A$8:$BJ$60,33,FALSE)="Victoire","OK","ERR"),IF(AG39="Nul",IF(VLOOKUP(AD39,$A$8:$BJ$60,33,FALSE)="Nul","OK","ERR")))),"")</f>
        <v/>
      </c>
      <c r="AI39" s="41"/>
      <c r="AJ39" s="56">
        <f>IF(AG39="Victoire",100-ROUNDDOWN(20*AI39/$H39,0),
IF(AG39="Défaite",10+ROUNDDOWN(20*VLOOKUP(AD39,$A$8:$AO$48,35,FALSE)/VLOOKUP(AD39,$A$8:$H$48,8,FALSE),0),
IF(AND(AG39="Nul",$AI39&lt;&gt;$H39),40+(2*ROUNDDOWN(10*VLOOKUP(AD39,$A$8:$AO$48,35,FALSE)/VLOOKUP(AD39,$A$8:$H$48,8,FALSE),0)-ROUNDDOWN(10*AI39/$H39,0)),IF(AND(AG39="Nul",$AI39=$H39),58,0))))</f>
        <v>0</v>
      </c>
      <c r="AK39" s="98"/>
      <c r="AL39" s="50" t="str">
        <f>IF(AK39&lt;&gt;"",VLOOKUP(AK39,$A$8:$C$48,2,FALSE),"")</f>
        <v/>
      </c>
      <c r="AM39" s="14" t="str">
        <f>IF(AK39&lt;&gt;"",IF(AK39=$A39,"ERR",IF(OR(AK39=$P39,AK39=$W39,AK39=$AD39,AK39=$I39, AK39=$AR39,AK39=$AY39,AK39=$BF39),"DUP",IF(ISNA(VLOOKUP(AK39,$A$8:$A$48,1,FALSE)),"ERR",IF(COUNTIF($I$8:$I$48,AK39)&gt;1,"ERR",IF($D39=VLOOKUP(AK39,$A$8:$D$48,4,FALSE),"CLUB","OK"))))),"")</f>
        <v/>
      </c>
      <c r="AN39" s="43"/>
      <c r="AO39" s="14" t="str">
        <f>IF(AN39&lt;&gt;"",IF(AN39="Victoire",IF(VLOOKUP(AK39,$A$8:$BL$60,40,FALSE)="Défaite","OK","ERR"),IF(AN39="Défaite",IF(VLOOKUP(AK39,$A$8:$BL$60,40,FALSE)="Victoire","OK","ERR"),IF(AN39="Nul",IF(VLOOKUP(AK39,$A$8:$BL$60,40,FALSE)="Nul","OK","ERR")))),"")</f>
        <v/>
      </c>
      <c r="AP39" s="41"/>
      <c r="AQ39" s="56">
        <f>IF(AN39="Victoire",100-ROUNDDOWN(20*AP39/$H39,0),
IF(AN39="Défaite",10+ROUNDDOWN(20*VLOOKUP(AK39,$A$8:$BU$48,42,FALSE)/VLOOKUP(AK39,$A$8:$H$48,8,FALSE),0),
IF(AND(AN39="Nul",$AP39&lt;&gt;$H39),40+(2*ROUNDDOWN(10*VLOOKUP(AK39,$A$8:$BU$48,42,FALSE)/VLOOKUP(AK39,$A$8:$H$48,8,FALSE),0)-ROUNDDOWN(10*AP39/$H39,0)),IF(AND(AN39="Nul",$AP39=$H39),58,0))))</f>
        <v>0</v>
      </c>
      <c r="AR39" s="98"/>
      <c r="AS39" s="50" t="str">
        <f>IF(AR39&lt;&gt;"",VLOOKUP(AR39,$A$8:$C$48,2,FALSE),"")</f>
        <v/>
      </c>
      <c r="AT39" s="43" t="str">
        <f>IF(AR39&lt;&gt;"",IF(AR39=$A39,"ERR",IF(OR(AR39=$P39,AR39=$W39,AR39=$AD39,AR39=$AK39,AR39=$AY39,AR39=$BF39),"DUP",IF(ISNA(VLOOKUP(AR39,$A$8:$A$48,1,FALSE)),"ERR",IF(COUNTIF($I$8:$I$48,AR39)&gt;1,"ERR",IF($D39=VLOOKUP(AR39,$A$8:$D$48,4,FALSE),"CLUB","OK"))))),"")</f>
        <v/>
      </c>
      <c r="AU39" s="43"/>
      <c r="AV39" s="14" t="str">
        <f>IF(AU39&lt;&gt;"",IF(AU39="Victoire",IF(VLOOKUP(AR39,$A$8:$BL$60,47,FALSE)="Défaite","OK","ERR"),IF(AU39="Défaite",IF(VLOOKUP(AR39,$A$8:$BL$60,47,FALSE)="Victoire","OK","ERR"),IF(AU39="Nul",IF(VLOOKUP(AR39,$A$8:$BL$60,47,FALSE)="Nul","OK","ERR")))),"")</f>
        <v/>
      </c>
      <c r="AW39" s="41"/>
      <c r="AX39" s="56">
        <f>IF(AU39="Victoire",100-ROUNDDOWN(20*AW39/$H39,0),
IF(AU39="Défaite",10+ROUNDDOWN(20*VLOOKUP(AR39,$A$8:$BU$48,42,FALSE)/VLOOKUP(AR39,$A$8:$H$48,8,FALSE),0),
IF(AND(AU39="Nul",$AP39&lt;&gt;$H39),40+(2*ROUNDDOWN(10*VLOOKUP(AR39,$A$8:$BU$48,42,FALSE)/VLOOKUP(AR39,$A$8:$H$48,8,FALSE),0)-ROUNDDOWN(10*AW39/$H39,0)),IF(AND(AU39="Nul",$AP39=$H39),58,0))))</f>
        <v>0</v>
      </c>
      <c r="AY39" s="98"/>
      <c r="AZ39" s="50" t="str">
        <f>IF(AY39&lt;&gt;"",VLOOKUP(AY39,$A$8:$C$48,2,FALSE),"")</f>
        <v/>
      </c>
      <c r="BA39" s="43" t="str">
        <f>IF(AY39&lt;&gt;"",IF(AY39=$A39,"ERR",IF(OR(AY39=$P39,AY39=$W39,AY39=$AD39,AY39=$AK39,AY39=$AR39,AY39=$BG39,AY39=$BF39),"DUP",IF(ISNA(VLOOKUP(AY39,$A$8:$A$48,1,FALSE)),"ERR",IF(COUNTIF($I$8:$I$48,AY39)&gt;1,"ERR",IF($D39=VLOOKUP(AY39,$A$8:$D$48,4,FALSE),"CLUB","OK"))))),"")</f>
        <v/>
      </c>
      <c r="BB39" s="43"/>
      <c r="BC39" s="14" t="str">
        <f>IF(BB39&lt;&gt;"",IF(BB39="Victoire",IF(VLOOKUP(AY39,$A$8:$BL$60,54,FALSE)="Défaite","OK","ERR"),IF(BB39="Défaite",IF(VLOOKUP(AY39,$A$8:$BL$60,54,FALSE)="Victoire","OK","ERR"),IF(BB39="Nul",IF(VLOOKUP(AY39,$A$8:$BL$54,54,FALSE)="Nul","OK","ERR")))),"")</f>
        <v/>
      </c>
      <c r="BD39" s="41"/>
      <c r="BE39" s="56">
        <f>IF(BB39="Victoire",100-ROUNDDOWN(20*BD39/$H39,0),
IF(BB39="Défaite",10+ROUNDDOWN(20*VLOOKUP(AY39,$A$8:$BU$48,42,FALSE)/VLOOKUP(AY39,$A$8:$H$48,8,FALSE),0),
IF(AND(BB39="Nul",$AP39&lt;&gt;$H39),40+(2*ROUNDDOWN(10*VLOOKUP(AY39,$A$8:$BU$48,42,FALSE)/VLOOKUP(AY39,$A$8:$H$48,8,FALSE),0)-ROUNDDOWN(10*BD39/$H39,0)),IF(AND(BB39="Nul",$AP39=$H39),58,0))))</f>
        <v>0</v>
      </c>
      <c r="BF39" s="98"/>
      <c r="BG39" s="50" t="str">
        <f>IF(BF39&lt;&gt;"",VLOOKUP(BF39,$A$8:$C$48,2,FALSE),"")</f>
        <v/>
      </c>
      <c r="BH39" s="43" t="str">
        <f>IF(BF39&lt;&gt;"",IF(BF39=$A39,"ERR",IF(OR(BF39=$P39,BF39=$W39,BF39=$AD39,BF39=$AK39,BF39=$AR39,BF39=$AY39,BF39=$BG39),"DUP",IF(ISNA(VLOOKUP(BF39,$A$8:$A$48,1,FALSE)),"ERR",IF(COUNTIF($I$8:$I$48,BF39)&gt;1,"ERR",IF($D39=VLOOKUP(BF39,$A$8:$D$48,4,FALSE),"CLUB","OK"))))),"")</f>
        <v/>
      </c>
      <c r="BI39" s="43"/>
      <c r="BJ39" s="14" t="str">
        <f>IF(BI39&lt;&gt;"",IF(BI39="Victoire",IF(VLOOKUP(BF39,$A$8:$BL$60,61,FALSE)="Défaite","OK","ERR"),IF(BI39="Défaite",IF(VLOOKUP(BF39,$A$8:$BL$60,61,FALSE)="Victoire","OK","ERR"),IF(BI39="Nul",IF(VLOOKUP(BF39,$A$8:$BL$60,61,FALSE)="Nul","OK","ERR")))),"")</f>
        <v/>
      </c>
      <c r="BK39" s="41"/>
      <c r="BL39" s="56">
        <f>IF(BI39="Victoire",100-ROUNDDOWN(20*BK39/$H39,0),
IF(BI39="Défaite",10+ROUNDDOWN(20*VLOOKUP(BF39,$A$8:$BU$48,42,FALSE)/VLOOKUP(BF39,$A$8:$H$48,8,FALSE),0),
IF(AND(BI39="Nul",$AP39&lt;&gt;$H39),40+(2*ROUNDDOWN(10*VLOOKUP(BF39,$A$8:$BU$48,42,FALSE)/VLOOKUP(BF39,$A$8:$H$48,8,FALSE),0)-ROUNDDOWN(10*BK39/$H39,0)),IF(AND(BI39="Nul",$AP39=$H39),58,0))))</f>
        <v>0</v>
      </c>
      <c r="BM39" s="89">
        <f>E38+E39+E40</f>
        <v>0</v>
      </c>
      <c r="BN39" s="60">
        <f>IF($I39&lt;&gt;"",VLOOKUP($I39,$A$8:$H$60,5,FALSE),0)+IF($P39&lt;&gt;"",VLOOKUP($P39,$A$8:$H$60,5,FALSE),0)+IF($W39&lt;&gt;"",VLOOKUP($W39,$A$8:$H$60,5,FALSE),0)+IF($AD39&lt;&gt;"",VLOOKUP($AD39,$A$8:$H$60,5,FALSE),0)+IF($AK39&lt;&gt;"",VLOOKUP($AK39,$A$8:$H$60,5,FALSE),0)+IF($AY39&lt;&gt;"",VLOOKUP($AY39,$A$8:$H$60,5,FALSE),0)+IF($BF39&lt;&gt;"",VLOOKUP($BF39,$A$8:$H$60,5,FALSE),0)+IF($AR39&lt;&gt;"",VLOOKUP($AR39,$A$8:$H$60,5,FALSE),0)</f>
        <v>0</v>
      </c>
      <c r="BO39" s="62"/>
      <c r="BP39" s="62"/>
    </row>
    <row r="40" spans="1:68" s="5" customFormat="1" ht="16.5">
      <c r="A40" s="41"/>
      <c r="B40" s="97"/>
      <c r="C40" s="97"/>
      <c r="D40" s="97"/>
      <c r="E40" s="91">
        <f>O40+V40+AC40+AJ40+AQ40+BP40+AX40+BE40+BL40</f>
        <v>0</v>
      </c>
      <c r="F40" s="41"/>
      <c r="G40" s="56" t="str">
        <f>IF($F40&lt;&gt;"",VLOOKUP(F40,Armees!$A$1:$B$283,2,FALSE),"")</f>
        <v/>
      </c>
      <c r="H40" s="42"/>
      <c r="I40" s="98"/>
      <c r="J40" s="50" t="str">
        <f>IF(I40&lt;&gt;"",VLOOKUP(I40,$A$8:$C$48,2,FALSE),"")</f>
        <v/>
      </c>
      <c r="K40" s="43" t="str">
        <f>IF(I40&lt;&gt;"",IF(I40=$A40,"ERR",IF(OR(I40=$P40,I40=$W40,I40=$AD40,I40=$AK40,I40=$AR40,I40=$AY40,I40=$BF40),"DUP",IF(ISNA(VLOOKUP(I40,$A$8:$A$60,1,FALSE)),"ERR",IF(COUNTIF($I$8:$I$60,I40)&gt;1,"ERR",IF($D40=VLOOKUP(I40,$A$8:$D$60,4,FALSE),"CLUB","OK"))))),"")</f>
        <v/>
      </c>
      <c r="L40" s="43"/>
      <c r="M40" s="73" t="str">
        <f>IF(L40&lt;&gt;"",IF(L40="Victoire",IF(VLOOKUP(I40,$A$8:$L$60,12,FALSE)="Défaite","OK","ERR"),IF(L40="Défaite",IF(VLOOKUP(I40,$A$8:$L$60,12,FALSE)="Victoire","OK","ERR"),IF(L40="Nul",IF(VLOOKUP(I40,$A$8:$L$60,12,FALSE)="Nul","OK","ERR")))),"")</f>
        <v/>
      </c>
      <c r="N40" s="41"/>
      <c r="O40" s="56">
        <f>IF(L40="Victoire",100-ROUNDDOWN(20*N40/$H40,0),
IF(L40="Défaite",10+ROUNDDOWN(20*VLOOKUP(I40,$A$8:$N$48,14,FALSE)/VLOOKUP(I40,$A$8:$H$48,8,FALSE),0),
IF(AND(L40="Nul",$N40&lt;&gt;$H40),40+(2*ROUNDDOWN(10*VLOOKUP(I40,$A$8:$N$48,14,FALSE)/VLOOKUP(I40,$A$8:$H$48,8,FALSE),0)-ROUNDDOWN(10*N40/$H40,0)),IF(AND(L40="Nul",$N40=$H40),58,0))))</f>
        <v>0</v>
      </c>
      <c r="P40" s="98"/>
      <c r="Q40" s="50" t="str">
        <f>IF(P40&lt;&gt;"",VLOOKUP(P40,$A$8:$C$48,2,FALSE),"")</f>
        <v/>
      </c>
      <c r="R40" s="14" t="str">
        <f>IF(P40&lt;&gt;"",IF(P40=$A40,"ERR",IF(OR(P40=$I40,P40=$W40,P40=$AD40,P40=$AK40,P40=$AR40,P40=$AY40,P40=$BF40),"DUP",IF(ISNA(VLOOKUP(P40,$A$8:$A$60,1,FALSE)),"ERR",IF(COUNTIF($I$8:$I$60,P40)&gt;1,"ERR",IF($D40=VLOOKUP(P40,$A$8:$D$60,4,FALSE),"CLUB","OK"))))),"")</f>
        <v/>
      </c>
      <c r="S40" s="43"/>
      <c r="T40" s="43" t="str">
        <f>IF(S40&lt;&gt;"",IF(S40="Victoire",IF(VLOOKUP(P40,$A$8:$BL$60,19,FALSE)="Défaite","OK","ERR"),IF(S40="Défaite",IF(VLOOKUP(P40,$A$8:$BL$60,19,FALSE)="Victoire","OK","ERR"),IF(S40="Nul",IF(VLOOKUP(P40,$A$8:$BL$60,19,FALSE)="Nul","OK","ERR")))),"")</f>
        <v/>
      </c>
      <c r="U40" s="41"/>
      <c r="V40" s="56">
        <f>IF(S40="Victoire",100-ROUNDDOWN(20*U40/$H40,0),
IF(S40="Défaite",10+ROUNDDOWN(20*VLOOKUP(P40,$A$8:$AO$48,21,FALSE)/VLOOKUP(P40,$A$8:$H$48,8,FALSE),0),
IF(AND(S40="Nul",$U40&lt;&gt;$H40),40+(2*ROUNDDOWN(10*VLOOKUP(P40,$A$8:$AO$48,21,FALSE)/VLOOKUP(P40,$A$8:$H$48,8,FALSE),0)-ROUNDDOWN(10*U40/$H40,0)),IF(AND(S40="Nul",$U40=$H40),58,0))))</f>
        <v>0</v>
      </c>
      <c r="W40" s="98"/>
      <c r="X40" s="50" t="str">
        <f>IF(W40&lt;&gt;"",VLOOKUP(W40,$A$8:$C$48,2,FALSE),"")</f>
        <v/>
      </c>
      <c r="Y40" s="14" t="str">
        <f>IF(W40&lt;&gt;"",IF(W40=$A40,"ERR",IF(OR(W40=$P40,W40=$I40,W40=$AD40,W40=$AK40,W40=$AR40,W40=$AY40,W40=$BF40),"DUP",IF(ISNA(VLOOKUP(W40,$A$8:$A$60,1,FALSE)),"ERR",IF(COUNTIF($I$8:$I$60,W40)&gt;1,"ERR",IF($D40=VLOOKUP(W40,$A$8:$D$60,4,FALSE),"CLUB","OK"))))),"")</f>
        <v/>
      </c>
      <c r="Z40" s="43"/>
      <c r="AA40" s="43" t="str">
        <f>IF(Z40&lt;&gt;"",IF(Z40="Victoire",IF(VLOOKUP(W40,$A$8:$BJ$60,26,FALSE)="Défaite","OK","ERR"),IF(Z40="Défaite",IF(VLOOKUP(W40,$A$8:$BJ$60,26,FALSE)="Victoire","OK","ERR"),IF(Z40="Nul",IF(VLOOKUP(W40,$A$8:$BJ$60,26,FALSE)="Nul","OK","ERR")))),"")</f>
        <v/>
      </c>
      <c r="AB40" s="41"/>
      <c r="AC40" s="92">
        <f>IF(Z40="Victoire",100-ROUNDDOWN(20*AB40/$H40,0),
IF(Z40="Défaite",10+ROUNDDOWN(20*VLOOKUP(W40,$A$8:$AO$48,28,FALSE)/VLOOKUP(W40,$A$8:$H$48,8,FALSE),0),
IF(AND(Z40="Nul",$AB40&lt;&gt;$H40),40+(2*ROUNDDOWN(10*VLOOKUP(W40,$A$8:$AO$48,28,FALSE)/VLOOKUP(W40,$A$8:$H$48,8,FALSE),0)-ROUNDDOWN(10*AB40/$H40,0)),IF(AND(Z40="Nul",$AB40=$H40),58,0))))</f>
        <v>0</v>
      </c>
      <c r="AD40" s="99"/>
      <c r="AE40" s="50" t="str">
        <f>IF(AD40&lt;&gt;"",VLOOKUP(AD40,$A$8:$C$48,2,FALSE),"")</f>
        <v/>
      </c>
      <c r="AF40" s="14" t="str">
        <f>IF(AD40&lt;&gt;"",IF(AD40=$A40,"ERR",IF(OR(AD40=$P40,AD40=$W40,AD40=$I40,AD40=$AK40, AD40=$AR40,AD40=$AY40,AD40=$BF40),"DUP",IF(ISNA(VLOOKUP(AD40,$A$8:$A$60,1,FALSE)),"ERR",IF(COUNTIF($I$8:$I$60,AD40)&gt;1,"ERR",IF($D40=VLOOKUP(AD40,$A$8:$D$60,4,FALSE),"CLUB","OK"))))),"")</f>
        <v/>
      </c>
      <c r="AG40" s="43"/>
      <c r="AH40" s="43" t="str">
        <f>IF(AG40&lt;&gt;"",IF(AG40="Victoire",IF(VLOOKUP(AD40,$A$8:$BJ$60,33,FALSE)="Défaite","OK","ERR"),IF(AG40="Défaite",IF(VLOOKUP(AD40,$A$8:$BJ$60,33,FALSE)="Victoire","OK","ERR"),IF(AG40="Nul",IF(VLOOKUP(AD40,$A$8:$BJ$60,33,FALSE)="Nul","OK","ERR")))),"")</f>
        <v/>
      </c>
      <c r="AI40" s="41"/>
      <c r="AJ40" s="56">
        <f>IF(AG40="Victoire",100-ROUNDDOWN(20*AI40/$H40,0),
IF(AG40="Défaite",10+ROUNDDOWN(20*VLOOKUP(AD40,$A$8:$AO$48,35,FALSE)/VLOOKUP(AD40,$A$8:$H$48,8,FALSE),0),
IF(AND(AG40="Nul",$AI40&lt;&gt;$H40),40+(2*ROUNDDOWN(10*VLOOKUP(AD40,$A$8:$AO$48,35,FALSE)/VLOOKUP(AD40,$A$8:$H$48,8,FALSE),0)-ROUNDDOWN(10*AI40/$H40,0)),IF(AND(AG40="Nul",$AI40=$H40),58,0))))</f>
        <v>0</v>
      </c>
      <c r="AK40" s="98"/>
      <c r="AL40" s="50" t="str">
        <f>IF(AK40&lt;&gt;"",VLOOKUP(AK40,$A$8:$C$48,2,FALSE),"")</f>
        <v/>
      </c>
      <c r="AM40" s="14" t="str">
        <f>IF(AK40&lt;&gt;"",IF(AK40=$A40,"ERR",IF(OR(AK40=$P40,AK40=$W40,AK40=$AD40,AK40=$I40, AK40=$AR40,AK40=$AY40,AK40=$BF40),"DUP",IF(ISNA(VLOOKUP(AK40,$A$8:$A$48,1,FALSE)),"ERR",IF(COUNTIF($I$8:$I$48,AK40)&gt;1,"ERR",IF($D40=VLOOKUP(AK40,$A$8:$D$48,4,FALSE),"CLUB","OK"))))),"")</f>
        <v/>
      </c>
      <c r="AN40" s="43"/>
      <c r="AO40" s="14" t="str">
        <f>IF(AN40&lt;&gt;"",IF(AN40="Victoire",IF(VLOOKUP(AK40,$A$8:$BL$60,40,FALSE)="Défaite","OK","ERR"),IF(AN40="Défaite",IF(VLOOKUP(AK40,$A$8:$BL$60,40,FALSE)="Victoire","OK","ERR"),IF(AN40="Nul",IF(VLOOKUP(AK40,$A$8:$BL$60,40,FALSE)="Nul","OK","ERR")))),"")</f>
        <v/>
      </c>
      <c r="AP40" s="41"/>
      <c r="AQ40" s="56">
        <f>IF(AN40="Victoire",100-ROUNDDOWN(20*AP40/$H40,0),
IF(AN40="Défaite",10+ROUNDDOWN(20*VLOOKUP(AK40,$A$8:$BU$48,42,FALSE)/VLOOKUP(AK40,$A$8:$H$48,8,FALSE),0),
IF(AND(AN40="Nul",$AP40&lt;&gt;$H40),40+(2*ROUNDDOWN(10*VLOOKUP(AK40,$A$8:$BU$48,42,FALSE)/VLOOKUP(AK40,$A$8:$H$48,8,FALSE),0)-ROUNDDOWN(10*AP40/$H40,0)),IF(AND(AN40="Nul",$AP40=$H40),58,0))))</f>
        <v>0</v>
      </c>
      <c r="AR40" s="98"/>
      <c r="AS40" s="50" t="str">
        <f>IF(AR40&lt;&gt;"",VLOOKUP(AR40,$A$8:$C$48,2,FALSE),"")</f>
        <v/>
      </c>
      <c r="AT40" s="43" t="str">
        <f>IF(AR40&lt;&gt;"",IF(AR40=$A40,"ERR",IF(OR(AR40=$P40,AR40=$W40,AR40=$AD40,AR40=$AK40,AR40=$AY40,AR40=$BF40),"DUP",IF(ISNA(VLOOKUP(AR40,$A$8:$A$48,1,FALSE)),"ERR",IF(COUNTIF($I$8:$I$48,AR40)&gt;1,"ERR",IF($D40=VLOOKUP(AR40,$A$8:$D$48,4,FALSE),"CLUB","OK"))))),"")</f>
        <v/>
      </c>
      <c r="AU40" s="43"/>
      <c r="AV40" s="14" t="str">
        <f>IF(AU40&lt;&gt;"",IF(AU40="Victoire",IF(VLOOKUP(AR40,$A$8:$BL$60,47,FALSE)="Défaite","OK","ERR"),IF(AU40="Défaite",IF(VLOOKUP(AR40,$A$8:$BL$60,47,FALSE)="Victoire","OK","ERR"),IF(AU40="Nul",IF(VLOOKUP(AR40,$A$8:$BL$60,47,FALSE)="Nul","OK","ERR")))),"")</f>
        <v/>
      </c>
      <c r="AW40" s="41"/>
      <c r="AX40" s="56">
        <f>IF(AU40="Victoire",100-ROUNDDOWN(20*AW40/$H40,0),
IF(AU40="Défaite",10+ROUNDDOWN(20*VLOOKUP(AR40,$A$8:$BU$48,42,FALSE)/VLOOKUP(AR40,$A$8:$H$48,8,FALSE),0),
IF(AND(AU40="Nul",$AP40&lt;&gt;$H40),40+(2*ROUNDDOWN(10*VLOOKUP(AR40,$A$8:$BU$48,42,FALSE)/VLOOKUP(AR40,$A$8:$H$48,8,FALSE),0)-ROUNDDOWN(10*AW40/$H40,0)),IF(AND(AU40="Nul",$AP40=$H40),58,0))))</f>
        <v>0</v>
      </c>
      <c r="AY40" s="98"/>
      <c r="AZ40" s="50" t="str">
        <f>IF(AY40&lt;&gt;"",VLOOKUP(AY40,$A$8:$C$48,2,FALSE),"")</f>
        <v/>
      </c>
      <c r="BA40" s="43" t="str">
        <f>IF(AY40&lt;&gt;"",IF(AY40=$A40,"ERR",IF(OR(AY40=$P40,AY40=$W40,AY40=$AD40,AY40=$AK40,AY40=$AR40,AY40=$BG40,AY40=$BF40),"DUP",IF(ISNA(VLOOKUP(AY40,$A$8:$A$48,1,FALSE)),"ERR",IF(COUNTIF($I$8:$I$48,AY40)&gt;1,"ERR",IF($D40=VLOOKUP(AY40,$A$8:$D$48,4,FALSE),"CLUB","OK"))))),"")</f>
        <v/>
      </c>
      <c r="BB40" s="43"/>
      <c r="BC40" s="14" t="str">
        <f>IF(BB40&lt;&gt;"",IF(BB40="Victoire",IF(VLOOKUP(AY40,$A$8:$BL$60,54,FALSE)="Défaite","OK","ERR"),IF(BB40="Défaite",IF(VLOOKUP(AY40,$A$8:$BL$60,54,FALSE)="Victoire","OK","ERR"),IF(BB40="Nul",IF(VLOOKUP(AY40,$A$8:$BL$54,54,FALSE)="Nul","OK","ERR")))),"")</f>
        <v/>
      </c>
      <c r="BD40" s="41"/>
      <c r="BE40" s="56">
        <f>IF(BB40="Victoire",100-ROUNDDOWN(20*BD40/$H40,0),
IF(BB40="Défaite",10+ROUNDDOWN(20*VLOOKUP(AY40,$A$8:$BU$48,42,FALSE)/VLOOKUP(AY40,$A$8:$H$48,8,FALSE),0),
IF(AND(BB40="Nul",$AP40&lt;&gt;$H40),40+(2*ROUNDDOWN(10*VLOOKUP(AY40,$A$8:$BU$48,42,FALSE)/VLOOKUP(AY40,$A$8:$H$48,8,FALSE),0)-ROUNDDOWN(10*BD40/$H40,0)),IF(AND(BB40="Nul",$AP40=$H40),58,0))))</f>
        <v>0</v>
      </c>
      <c r="BF40" s="98"/>
      <c r="BG40" s="50" t="str">
        <f>IF(BF40&lt;&gt;"",VLOOKUP(BF40,$A$8:$C$48,2,FALSE),"")</f>
        <v/>
      </c>
      <c r="BH40" s="43" t="str">
        <f>IF(BF40&lt;&gt;"",IF(BF40=$A40,"ERR",IF(OR(BF40=$P40,BF40=$W40,BF40=$AD40,BF40=$AK40,BF40=$AR40,BF40=$AY40,BF40=$BG40),"DUP",IF(ISNA(VLOOKUP(BF40,$A$8:$A$48,1,FALSE)),"ERR",IF(COUNTIF($I$8:$I$48,BF40)&gt;1,"ERR",IF($D40=VLOOKUP(BF40,$A$8:$D$48,4,FALSE),"CLUB","OK"))))),"")</f>
        <v/>
      </c>
      <c r="BI40" s="43"/>
      <c r="BJ40" s="14" t="str">
        <f>IF(BI40&lt;&gt;"",IF(BI40="Victoire",IF(VLOOKUP(BF40,$A$8:$BL$60,61,FALSE)="Défaite","OK","ERR"),IF(BI40="Défaite",IF(VLOOKUP(BF40,$A$8:$BL$60,61,FALSE)="Victoire","OK","ERR"),IF(BI40="Nul",IF(VLOOKUP(BF40,$A$8:$BL$60,61,FALSE)="Nul","OK","ERR")))),"")</f>
        <v/>
      </c>
      <c r="BK40" s="41"/>
      <c r="BL40" s="56">
        <f>IF(BI40="Victoire",100-ROUNDDOWN(20*BK40/$H40,0),
IF(BI40="Défaite",10+ROUNDDOWN(20*VLOOKUP(BF40,$A$8:$BU$48,42,FALSE)/VLOOKUP(BF40,$A$8:$H$48,8,FALSE),0),
IF(AND(BI40="Nul",$AP40&lt;&gt;$H40),40+(2*ROUNDDOWN(10*VLOOKUP(BF40,$A$8:$BU$48,42,FALSE)/VLOOKUP(BF40,$A$8:$H$48,8,FALSE),0)-ROUNDDOWN(10*BK40/$H40,0)),IF(AND(BI40="Nul",$AP40=$H40),58,0))))</f>
        <v>0</v>
      </c>
      <c r="BM40" s="89">
        <f>E38+E39+E40</f>
        <v>0</v>
      </c>
      <c r="BN40" s="60">
        <f>IF($I40&lt;&gt;"",VLOOKUP($I40,$A$8:$H$60,5,FALSE),0)+IF($P40&lt;&gt;"",VLOOKUP($P40,$A$8:$H$60,5,FALSE),0)+IF($W40&lt;&gt;"",VLOOKUP($W40,$A$8:$H$60,5,FALSE),0)+IF($AD40&lt;&gt;"",VLOOKUP($AD40,$A$8:$H$60,5,FALSE),0)+IF($AK40&lt;&gt;"",VLOOKUP($AK40,$A$8:$H$60,5,FALSE),0)+IF($AY40&lt;&gt;"",VLOOKUP($AY40,$A$8:$H$60,5,FALSE),0)+IF($BF40&lt;&gt;"",VLOOKUP($BF40,$A$8:$H$60,5,FALSE),0)+IF($AR40&lt;&gt;"",VLOOKUP($AR40,$A$8:$H$60,5,FALSE),0)</f>
        <v>0</v>
      </c>
      <c r="BO40" s="62"/>
      <c r="BP40" s="62"/>
    </row>
    <row r="41" spans="1:68" s="5" customFormat="1" ht="16.5">
      <c r="A41" s="41"/>
      <c r="B41" s="97"/>
      <c r="C41" s="97"/>
      <c r="D41" s="97"/>
      <c r="E41" s="91">
        <f>O41+V41+AC41+AJ41+AQ41+BP41+AX41+BE41+BL41</f>
        <v>0</v>
      </c>
      <c r="F41" s="41"/>
      <c r="G41" s="56" t="str">
        <f>IF($F41&lt;&gt;"",VLOOKUP(F41,Armees!$A$1:$B$283,2,FALSE),"")</f>
        <v/>
      </c>
      <c r="H41" s="42"/>
      <c r="I41" s="98"/>
      <c r="J41" s="50" t="str">
        <f>IF(I41&lt;&gt;"",VLOOKUP(I41,$A$8:$C$48,2,FALSE),"")</f>
        <v/>
      </c>
      <c r="K41" s="43" t="str">
        <f>IF(I41&lt;&gt;"",IF(I41=$A41,"ERR",IF(OR(I41=$P41,I41=$W41,I41=$AD41,I41=$AK41,I41=$AR41,I41=$AY41,I41=$BF41),"DUP",IF(ISNA(VLOOKUP(I41,$A$8:$A$60,1,FALSE)),"ERR",IF(COUNTIF($I$8:$I$60,I41)&gt;1,"ERR",IF($D41=VLOOKUP(I41,$A$8:$D$60,4,FALSE),"CLUB","OK"))))),"")</f>
        <v/>
      </c>
      <c r="L41" s="43"/>
      <c r="M41" s="73" t="str">
        <f>IF(L41&lt;&gt;"",IF(L41="Victoire",IF(VLOOKUP(I41,$A$8:$L$60,12,FALSE)="Défaite","OK","ERR"),IF(L41="Défaite",IF(VLOOKUP(I41,$A$8:$L$60,12,FALSE)="Victoire","OK","ERR"),IF(L41="Nul",IF(VLOOKUP(I41,$A$8:$L$60,12,FALSE)="Nul","OK","ERR")))),"")</f>
        <v/>
      </c>
      <c r="N41" s="41"/>
      <c r="O41" s="56">
        <f>IF(L41="Victoire",100-ROUNDDOWN(20*N41/$H41,0),
IF(L41="Défaite",10+ROUNDDOWN(20*VLOOKUP(I41,$A$8:$N$48,14,FALSE)/VLOOKUP(I41,$A$8:$H$48,8,FALSE),0),
IF(AND(L41="Nul",$N41&lt;&gt;$H41),40+(2*ROUNDDOWN(10*VLOOKUP(I41,$A$8:$N$48,14,FALSE)/VLOOKUP(I41,$A$8:$H$48,8,FALSE),0)-ROUNDDOWN(10*N41/$H41,0)),IF(AND(L41="Nul",$N41=$H41),58,0))))</f>
        <v>0</v>
      </c>
      <c r="P41" s="98"/>
      <c r="Q41" s="50" t="str">
        <f>IF(P41&lt;&gt;"",VLOOKUP(P41,$A$8:$C$48,2,FALSE),"")</f>
        <v/>
      </c>
      <c r="R41" s="14" t="str">
        <f>IF(P41&lt;&gt;"",IF(P41=$A41,"ERR",IF(OR(P41=$I41,P41=$W41,P41=$AD41,P41=$AK41,P41=$AR41,P41=$AY41,P41=$BF41),"DUP",IF(ISNA(VLOOKUP(P41,$A$8:$A$60,1,FALSE)),"ERR",IF(COUNTIF($I$8:$I$60,P41)&gt;1,"ERR",IF($D41=VLOOKUP(P41,$A$8:$D$60,4,FALSE),"CLUB","OK"))))),"")</f>
        <v/>
      </c>
      <c r="S41" s="43"/>
      <c r="T41" s="43" t="str">
        <f>IF(S41&lt;&gt;"",IF(S41="Victoire",IF(VLOOKUP(P41,$A$8:$BL$60,19,FALSE)="Défaite","OK","ERR"),IF(S41="Défaite",IF(VLOOKUP(P41,$A$8:$BL$60,19,FALSE)="Victoire","OK","ERR"),IF(S41="Nul",IF(VLOOKUP(P41,$A$8:$BL$60,19,FALSE)="Nul","OK","ERR")))),"")</f>
        <v/>
      </c>
      <c r="U41" s="41"/>
      <c r="V41" s="56">
        <f>IF(S41="Victoire",100-ROUNDDOWN(20*U41/$H41,0),
IF(S41="Défaite",10+ROUNDDOWN(20*VLOOKUP(P41,$A$8:$AO$48,21,FALSE)/VLOOKUP(P41,$A$8:$H$48,8,FALSE),0),
IF(AND(S41="Nul",$U41&lt;&gt;$H41),40+(2*ROUNDDOWN(10*VLOOKUP(P41,$A$8:$AO$48,21,FALSE)/VLOOKUP(P41,$A$8:$H$48,8,FALSE),0)-ROUNDDOWN(10*U41/$H41,0)),IF(AND(S41="Nul",$U41=$H41),58,0))))</f>
        <v>0</v>
      </c>
      <c r="W41" s="98"/>
      <c r="X41" s="50" t="str">
        <f>IF(W41&lt;&gt;"",VLOOKUP(W41,$A$8:$C$48,2,FALSE),"")</f>
        <v/>
      </c>
      <c r="Y41" s="14" t="str">
        <f>IF(W41&lt;&gt;"",IF(W41=$A41,"ERR",IF(OR(W41=$P41,W41=$I41,W41=$AD41,W41=$AK41,W41=$AR41,W41=$AY41,W41=$BF41),"DUP",IF(ISNA(VLOOKUP(W41,$A$8:$A$60,1,FALSE)),"ERR",IF(COUNTIF($I$8:$I$60,W41)&gt;1,"ERR",IF($D41=VLOOKUP(W41,$A$8:$D$60,4,FALSE),"CLUB","OK"))))),"")</f>
        <v/>
      </c>
      <c r="Z41" s="43"/>
      <c r="AA41" s="43" t="str">
        <f>IF(Z41&lt;&gt;"",IF(Z41="Victoire",IF(VLOOKUP(W41,$A$8:$BJ$60,26,FALSE)="Défaite","OK","ERR"),IF(Z41="Défaite",IF(VLOOKUP(W41,$A$8:$BJ$60,26,FALSE)="Victoire","OK","ERR"),IF(Z41="Nul",IF(VLOOKUP(W41,$A$8:$BJ$60,26,FALSE)="Nul","OK","ERR")))),"")</f>
        <v/>
      </c>
      <c r="AB41" s="41"/>
      <c r="AC41" s="92">
        <f>IF(Z41="Victoire",100-ROUNDDOWN(20*AB41/$H41,0),
IF(Z41="Défaite",10+ROUNDDOWN(20*VLOOKUP(W41,$A$8:$AO$48,28,FALSE)/VLOOKUP(W41,$A$8:$H$48,8,FALSE),0),
IF(AND(Z41="Nul",$AB41&lt;&gt;$H41),40+(2*ROUNDDOWN(10*VLOOKUP(W41,$A$8:$AO$48,28,FALSE)/VLOOKUP(W41,$A$8:$H$48,8,FALSE),0)-ROUNDDOWN(10*AB41/$H41,0)),IF(AND(Z41="Nul",$AB41=$H41),58,0))))</f>
        <v>0</v>
      </c>
      <c r="AD41" s="99"/>
      <c r="AE41" s="50" t="str">
        <f>IF(AD41&lt;&gt;"",VLOOKUP(AD41,$A$8:$C$48,2,FALSE),"")</f>
        <v/>
      </c>
      <c r="AF41" s="14" t="str">
        <f>IF(AD41&lt;&gt;"",IF(AD41=$A41,"ERR",IF(OR(AD41=$P41,AD41=$W41,AD41=$I41,AD41=$AK41, AD41=$AR41,AD41=$AY41,AD41=$BF41),"DUP",IF(ISNA(VLOOKUP(AD41,$A$8:$A$60,1,FALSE)),"ERR",IF(COUNTIF($I$8:$I$60,AD41)&gt;1,"ERR",IF($D41=VLOOKUP(AD41,$A$8:$D$60,4,FALSE),"CLUB","OK"))))),"")</f>
        <v/>
      </c>
      <c r="AG41" s="43"/>
      <c r="AH41" s="43" t="str">
        <f>IF(AG41&lt;&gt;"",IF(AG41="Victoire",IF(VLOOKUP(AD41,$A$8:$BJ$60,33,FALSE)="Défaite","OK","ERR"),IF(AG41="Défaite",IF(VLOOKUP(AD41,$A$8:$BJ$60,33,FALSE)="Victoire","OK","ERR"),IF(AG41="Nul",IF(VLOOKUP(AD41,$A$8:$BJ$60,33,FALSE)="Nul","OK","ERR")))),"")</f>
        <v/>
      </c>
      <c r="AI41" s="41"/>
      <c r="AJ41" s="56">
        <f>IF(AG41="Victoire",100-ROUNDDOWN(20*AI41/$H41,0),
IF(AG41="Défaite",10+ROUNDDOWN(20*VLOOKUP(AD41,$A$8:$AO$48,35,FALSE)/VLOOKUP(AD41,$A$8:$H$48,8,FALSE),0),
IF(AND(AG41="Nul",$AI41&lt;&gt;$H41),40+(2*ROUNDDOWN(10*VLOOKUP(AD41,$A$8:$AO$48,35,FALSE)/VLOOKUP(AD41,$A$8:$H$48,8,FALSE),0)-ROUNDDOWN(10*AI41/$H41,0)),IF(AND(AG41="Nul",$AI41=$H41),58,0))))</f>
        <v>0</v>
      </c>
      <c r="AK41" s="98"/>
      <c r="AL41" s="50" t="str">
        <f>IF(AK41&lt;&gt;"",VLOOKUP(AK41,$A$8:$C$48,2,FALSE),"")</f>
        <v/>
      </c>
      <c r="AM41" s="14" t="str">
        <f>IF(AK41&lt;&gt;"",IF(AK41=$A41,"ERR",IF(OR(AK41=$P41,AK41=$W41,AK41=$AD41,AK41=$I41, AK41=$AR41,AK41=$AY41,AK41=$BF41),"DUP",IF(ISNA(VLOOKUP(AK41,$A$8:$A$48,1,FALSE)),"ERR",IF(COUNTIF($I$8:$I$48,AK41)&gt;1,"ERR",IF($D41=VLOOKUP(AK41,$A$8:$D$48,4,FALSE),"CLUB","OK"))))),"")</f>
        <v/>
      </c>
      <c r="AN41" s="43"/>
      <c r="AO41" s="14" t="str">
        <f>IF(AN41&lt;&gt;"",IF(AN41="Victoire",IF(VLOOKUP(AK41,$A$8:$BL$60,40,FALSE)="Défaite","OK","ERR"),IF(AN41="Défaite",IF(VLOOKUP(AK41,$A$8:$BL$60,40,FALSE)="Victoire","OK","ERR"),IF(AN41="Nul",IF(VLOOKUP(AK41,$A$8:$BL$60,40,FALSE)="Nul","OK","ERR")))),"")</f>
        <v/>
      </c>
      <c r="AP41" s="41"/>
      <c r="AQ41" s="56">
        <f>IF(AN41="Victoire",100-ROUNDDOWN(20*AP41/$H41,0),
IF(AN41="Défaite",10+ROUNDDOWN(20*VLOOKUP(AK41,$A$8:$BU$48,42,FALSE)/VLOOKUP(AK41,$A$8:$H$48,8,FALSE),0),
IF(AND(AN41="Nul",$AP41&lt;&gt;$H41),40+(2*ROUNDDOWN(10*VLOOKUP(AK41,$A$8:$BU$48,42,FALSE)/VLOOKUP(AK41,$A$8:$H$48,8,FALSE),0)-ROUNDDOWN(10*AP41/$H41,0)),IF(AND(AN41="Nul",$AP41=$H41),58,0))))</f>
        <v>0</v>
      </c>
      <c r="AR41" s="98"/>
      <c r="AS41" s="50" t="str">
        <f>IF(AR41&lt;&gt;"",VLOOKUP(AR41,$A$8:$C$48,2,FALSE),"")</f>
        <v/>
      </c>
      <c r="AT41" s="43" t="str">
        <f>IF(AR41&lt;&gt;"",IF(AR41=$A41,"ERR",IF(OR(AR41=$P41,AR41=$W41,AR41=$AD41,AR41=$AK41,AR41=$AY41,AR41=$BF41),"DUP",IF(ISNA(VLOOKUP(AR41,$A$8:$A$48,1,FALSE)),"ERR",IF(COUNTIF($I$8:$I$48,AR41)&gt;1,"ERR",IF($D41=VLOOKUP(AR41,$A$8:$D$48,4,FALSE),"CLUB","OK"))))),"")</f>
        <v/>
      </c>
      <c r="AU41" s="43"/>
      <c r="AV41" s="14" t="str">
        <f>IF(AU41&lt;&gt;"",IF(AU41="Victoire",IF(VLOOKUP(AR41,$A$8:$BL$60,47,FALSE)="Défaite","OK","ERR"),IF(AU41="Défaite",IF(VLOOKUP(AR41,$A$8:$BL$60,47,FALSE)="Victoire","OK","ERR"),IF(AU41="Nul",IF(VLOOKUP(AR41,$A$8:$BL$60,47,FALSE)="Nul","OK","ERR")))),"")</f>
        <v/>
      </c>
      <c r="AW41" s="41"/>
      <c r="AX41" s="56">
        <f>IF(AU41="Victoire",100-ROUNDDOWN(20*AW41/$H41,0),
IF(AU41="Défaite",10+ROUNDDOWN(20*VLOOKUP(AR41,$A$8:$BU$48,42,FALSE)/VLOOKUP(AR41,$A$8:$H$48,8,FALSE),0),
IF(AND(AU41="Nul",$AP41&lt;&gt;$H41),40+(2*ROUNDDOWN(10*VLOOKUP(AR41,$A$8:$BU$48,42,FALSE)/VLOOKUP(AR41,$A$8:$H$48,8,FALSE),0)-ROUNDDOWN(10*AW41/$H41,0)),IF(AND(AU41="Nul",$AP41=$H41),58,0))))</f>
        <v>0</v>
      </c>
      <c r="AY41" s="98"/>
      <c r="AZ41" s="50" t="str">
        <f>IF(AY41&lt;&gt;"",VLOOKUP(AY41,$A$8:$C$48,2,FALSE),"")</f>
        <v/>
      </c>
      <c r="BA41" s="43" t="str">
        <f>IF(AY41&lt;&gt;"",IF(AY41=$A41,"ERR",IF(OR(AY41=$P41,AY41=$W41,AY41=$AD41,AY41=$AK41,AY41=$AR41,AY41=$BG41,AY41=$BF41),"DUP",IF(ISNA(VLOOKUP(AY41,$A$8:$A$48,1,FALSE)),"ERR",IF(COUNTIF($I$8:$I$48,AY41)&gt;1,"ERR",IF($D41=VLOOKUP(AY41,$A$8:$D$48,4,FALSE),"CLUB","OK"))))),"")</f>
        <v/>
      </c>
      <c r="BB41" s="43"/>
      <c r="BC41" s="14" t="str">
        <f>IF(BB41&lt;&gt;"",IF(BB41="Victoire",IF(VLOOKUP(AY41,$A$8:$BL$60,54,FALSE)="Défaite","OK","ERR"),IF(BB41="Défaite",IF(VLOOKUP(AY41,$A$8:$BL$60,54,FALSE)="Victoire","OK","ERR"),IF(BB41="Nul",IF(VLOOKUP(AY41,$A$8:$BL$54,54,FALSE)="Nul","OK","ERR")))),"")</f>
        <v/>
      </c>
      <c r="BD41" s="41"/>
      <c r="BE41" s="56">
        <f>IF(BB41="Victoire",100-ROUNDDOWN(20*BD41/$H41,0),
IF(BB41="Défaite",10+ROUNDDOWN(20*VLOOKUP(AY41,$A$8:$BU$48,42,FALSE)/VLOOKUP(AY41,$A$8:$H$48,8,FALSE),0),
IF(AND(BB41="Nul",$AP41&lt;&gt;$H41),40+(2*ROUNDDOWN(10*VLOOKUP(AY41,$A$8:$BU$48,42,FALSE)/VLOOKUP(AY41,$A$8:$H$48,8,FALSE),0)-ROUNDDOWN(10*BD41/$H41,0)),IF(AND(BB41="Nul",$AP41=$H41),58,0))))</f>
        <v>0</v>
      </c>
      <c r="BF41" s="98"/>
      <c r="BG41" s="50" t="str">
        <f>IF(BF41&lt;&gt;"",VLOOKUP(BF41,$A$8:$C$48,2,FALSE),"")</f>
        <v/>
      </c>
      <c r="BH41" s="43" t="str">
        <f>IF(BF41&lt;&gt;"",IF(BF41=$A41,"ERR",IF(OR(BF41=$P41,BF41=$W41,BF41=$AD41,BF41=$AK41,BF41=$AR41,BF41=$AY41,BF41=$BG41),"DUP",IF(ISNA(VLOOKUP(BF41,$A$8:$A$48,1,FALSE)),"ERR",IF(COUNTIF($I$8:$I$48,BF41)&gt;1,"ERR",IF($D41=VLOOKUP(BF41,$A$8:$D$48,4,FALSE),"CLUB","OK"))))),"")</f>
        <v/>
      </c>
      <c r="BI41" s="43"/>
      <c r="BJ41" s="14" t="str">
        <f>IF(BI41&lt;&gt;"",IF(BI41="Victoire",IF(VLOOKUP(BF41,$A$8:$BL$60,61,FALSE)="Défaite","OK","ERR"),IF(BI41="Défaite",IF(VLOOKUP(BF41,$A$8:$BL$60,61,FALSE)="Victoire","OK","ERR"),IF(BI41="Nul",IF(VLOOKUP(BF41,$A$8:$BL$60,61,FALSE)="Nul","OK","ERR")))),"")</f>
        <v/>
      </c>
      <c r="BK41" s="41"/>
      <c r="BL41" s="56">
        <f>IF(BI41="Victoire",100-ROUNDDOWN(20*BK41/$H41,0),
IF(BI41="Défaite",10+ROUNDDOWN(20*VLOOKUP(BF41,$A$8:$BU$48,42,FALSE)/VLOOKUP(BF41,$A$8:$H$48,8,FALSE),0),
IF(AND(BI41="Nul",$AP41&lt;&gt;$H41),40+(2*ROUNDDOWN(10*VLOOKUP(BF41,$A$8:$BU$48,42,FALSE)/VLOOKUP(BF41,$A$8:$H$48,8,FALSE),0)-ROUNDDOWN(10*BK41/$H41,0)),IF(AND(BI41="Nul",$AP41=$H41),58,0))))</f>
        <v>0</v>
      </c>
      <c r="BM41" s="89">
        <f>E41+E42+E43</f>
        <v>0</v>
      </c>
      <c r="BN41" s="60">
        <f>IF($I41&lt;&gt;"",VLOOKUP($I41,$A$8:$H$60,5,FALSE),0)+IF($P41&lt;&gt;"",VLOOKUP($P41,$A$8:$H$60,5,FALSE),0)+IF($W41&lt;&gt;"",VLOOKUP($W41,$A$8:$H$60,5,FALSE),0)+IF($AD41&lt;&gt;"",VLOOKUP($AD41,$A$8:$H$60,5,FALSE),0)+IF($AK41&lt;&gt;"",VLOOKUP($AK41,$A$8:$H$60,5,FALSE),0)+IF($AY41&lt;&gt;"",VLOOKUP($AY41,$A$8:$H$60,5,FALSE),0)+IF($BF41&lt;&gt;"",VLOOKUP($BF41,$A$8:$H$60,5,FALSE),0)+IF($AR41&lt;&gt;"",VLOOKUP($AR41,$A$8:$H$60,5,FALSE),0)</f>
        <v>0</v>
      </c>
      <c r="BO41" s="62"/>
      <c r="BP41" s="62"/>
    </row>
    <row r="42" spans="1:68" s="5" customFormat="1" ht="16.5">
      <c r="A42" s="41"/>
      <c r="B42" s="97"/>
      <c r="C42" s="97"/>
      <c r="D42" s="97"/>
      <c r="E42" s="91">
        <f>O42+V42+AC42+AJ42+AQ42+BP42+AX42+BE42+BL42</f>
        <v>0</v>
      </c>
      <c r="F42" s="41"/>
      <c r="G42" s="56" t="str">
        <f>IF($F42&lt;&gt;"",VLOOKUP(F42,Armees!$A$1:$B$283,2,FALSE),"")</f>
        <v/>
      </c>
      <c r="H42" s="42"/>
      <c r="I42" s="98"/>
      <c r="J42" s="50" t="str">
        <f>IF(I42&lt;&gt;"",VLOOKUP(I42,$A$8:$C$48,2,FALSE),"")</f>
        <v/>
      </c>
      <c r="K42" s="43" t="str">
        <f>IF(I42&lt;&gt;"",IF(I42=$A42,"ERR",IF(OR(I42=$P42,I42=$W42,I42=$AD42,I42=$AK42,I42=$AR42,I42=$AY42,I42=$BF42),"DUP",IF(ISNA(VLOOKUP(I42,$A$8:$A$60,1,FALSE)),"ERR",IF(COUNTIF($I$8:$I$60,I42)&gt;1,"ERR",IF($D42=VLOOKUP(I42,$A$8:$D$60,4,FALSE),"CLUB","OK"))))),"")</f>
        <v/>
      </c>
      <c r="L42" s="43"/>
      <c r="M42" s="73" t="str">
        <f>IF(L42&lt;&gt;"",IF(L42="Victoire",IF(VLOOKUP(I42,$A$8:$L$60,12,FALSE)="Défaite","OK","ERR"),IF(L42="Défaite",IF(VLOOKUP(I42,$A$8:$L$60,12,FALSE)="Victoire","OK","ERR"),IF(L42="Nul",IF(VLOOKUP(I42,$A$8:$L$60,12,FALSE)="Nul","OK","ERR")))),"")</f>
        <v/>
      </c>
      <c r="N42" s="41"/>
      <c r="O42" s="56">
        <f>IF(L42="Victoire",100-ROUNDDOWN(20*N42/$H42,0),
IF(L42="Défaite",10+ROUNDDOWN(20*VLOOKUP(I42,$A$8:$N$48,14,FALSE)/VLOOKUP(I42,$A$8:$H$48,8,FALSE),0),
IF(AND(L42="Nul",$N42&lt;&gt;$H42),40+(2*ROUNDDOWN(10*VLOOKUP(I42,$A$8:$N$48,14,FALSE)/VLOOKUP(I42,$A$8:$H$48,8,FALSE),0)-ROUNDDOWN(10*N42/$H42,0)),IF(AND(L42="Nul",$N42=$H42),58,0))))</f>
        <v>0</v>
      </c>
      <c r="P42" s="98"/>
      <c r="Q42" s="50" t="str">
        <f>IF(P42&lt;&gt;"",VLOOKUP(P42,$A$8:$C$48,2,FALSE),"")</f>
        <v/>
      </c>
      <c r="R42" s="14" t="str">
        <f>IF(P42&lt;&gt;"",IF(P42=$A42,"ERR",IF(OR(P42=$I42,P42=$W42,P42=$AD42,P42=$AK42,P42=$AR42,P42=$AY42,P42=$BF42),"DUP",IF(ISNA(VLOOKUP(P42,$A$8:$A$60,1,FALSE)),"ERR",IF(COUNTIF($I$8:$I$60,P42)&gt;1,"ERR",IF($D42=VLOOKUP(P42,$A$8:$D$60,4,FALSE),"CLUB","OK"))))),"")</f>
        <v/>
      </c>
      <c r="S42" s="43"/>
      <c r="T42" s="43" t="str">
        <f>IF(S42&lt;&gt;"",IF(S42="Victoire",IF(VLOOKUP(P42,$A$8:$BL$60,19,FALSE)="Défaite","OK","ERR"),IF(S42="Défaite",IF(VLOOKUP(P42,$A$8:$BL$60,19,FALSE)="Victoire","OK","ERR"),IF(S42="Nul",IF(VLOOKUP(P42,$A$8:$BL$60,19,FALSE)="Nul","OK","ERR")))),"")</f>
        <v/>
      </c>
      <c r="U42" s="41"/>
      <c r="V42" s="56">
        <f>IF(S42="Victoire",100-ROUNDDOWN(20*U42/$H42,0),
IF(S42="Défaite",10+ROUNDDOWN(20*VLOOKUP(P42,$A$8:$AO$48,21,FALSE)/VLOOKUP(P42,$A$8:$H$48,8,FALSE),0),
IF(AND(S42="Nul",$U42&lt;&gt;$H42),40+(2*ROUNDDOWN(10*VLOOKUP(P42,$A$8:$AO$48,21,FALSE)/VLOOKUP(P42,$A$8:$H$48,8,FALSE),0)-ROUNDDOWN(10*U42/$H42,0)),IF(AND(S42="Nul",$U42=$H42),58,0))))</f>
        <v>0</v>
      </c>
      <c r="W42" s="98"/>
      <c r="X42" s="50" t="str">
        <f>IF(W42&lt;&gt;"",VLOOKUP(W42,$A$8:$C$48,2,FALSE),"")</f>
        <v/>
      </c>
      <c r="Y42" s="14" t="str">
        <f>IF(W42&lt;&gt;"",IF(W42=$A42,"ERR",IF(OR(W42=$P42,W42=$I42,W42=$AD42,W42=$AK42,W42=$AR42,W42=$AY42,W42=$BF42),"DUP",IF(ISNA(VLOOKUP(W42,$A$8:$A$60,1,FALSE)),"ERR",IF(COUNTIF($I$8:$I$60,W42)&gt;1,"ERR",IF($D42=VLOOKUP(W42,$A$8:$D$60,4,FALSE),"CLUB","OK"))))),"")</f>
        <v/>
      </c>
      <c r="Z42" s="43"/>
      <c r="AA42" s="43" t="str">
        <f>IF(Z42&lt;&gt;"",IF(Z42="Victoire",IF(VLOOKUP(W42,$A$8:$BJ$60,26,FALSE)="Défaite","OK","ERR"),IF(Z42="Défaite",IF(VLOOKUP(W42,$A$8:$BJ$60,26,FALSE)="Victoire","OK","ERR"),IF(Z42="Nul",IF(VLOOKUP(W42,$A$8:$BJ$60,26,FALSE)="Nul","OK","ERR")))),"")</f>
        <v/>
      </c>
      <c r="AB42" s="41"/>
      <c r="AC42" s="92">
        <f>IF(Z42="Victoire",100-ROUNDDOWN(20*AB42/$H42,0),
IF(Z42="Défaite",10+ROUNDDOWN(20*VLOOKUP(W42,$A$8:$AO$48,28,FALSE)/VLOOKUP(W42,$A$8:$H$48,8,FALSE),0),
IF(AND(Z42="Nul",$AB42&lt;&gt;$H42),40+(2*ROUNDDOWN(10*VLOOKUP(W42,$A$8:$AO$48,28,FALSE)/VLOOKUP(W42,$A$8:$H$48,8,FALSE),0)-ROUNDDOWN(10*AB42/$H42,0)),IF(AND(Z42="Nul",$AB42=$H42),58,0))))</f>
        <v>0</v>
      </c>
      <c r="AD42" s="99"/>
      <c r="AE42" s="50" t="str">
        <f>IF(AD42&lt;&gt;"",VLOOKUP(AD42,$A$8:$C$48,2,FALSE),"")</f>
        <v/>
      </c>
      <c r="AF42" s="14" t="str">
        <f>IF(AD42&lt;&gt;"",IF(AD42=$A42,"ERR",IF(OR(AD42=$P42,AD42=$W42,AD42=$I42,AD42=$AK42, AD42=$AR42,AD42=$AY42,AD42=$BF42),"DUP",IF(ISNA(VLOOKUP(AD42,$A$8:$A$60,1,FALSE)),"ERR",IF(COUNTIF($I$8:$I$60,AD42)&gt;1,"ERR",IF($D42=VLOOKUP(AD42,$A$8:$D$60,4,FALSE),"CLUB","OK"))))),"")</f>
        <v/>
      </c>
      <c r="AG42" s="43"/>
      <c r="AH42" s="43" t="str">
        <f>IF(AG42&lt;&gt;"",IF(AG42="Victoire",IF(VLOOKUP(AD42,$A$8:$BJ$60,33,FALSE)="Défaite","OK","ERR"),IF(AG42="Défaite",IF(VLOOKUP(AD42,$A$8:$BJ$60,33,FALSE)="Victoire","OK","ERR"),IF(AG42="Nul",IF(VLOOKUP(AD42,$A$8:$BJ$60,33,FALSE)="Nul","OK","ERR")))),"")</f>
        <v/>
      </c>
      <c r="AI42" s="41"/>
      <c r="AJ42" s="56">
        <f>IF(AG42="Victoire",100-ROUNDDOWN(20*AI42/$H42,0),
IF(AG42="Défaite",10+ROUNDDOWN(20*VLOOKUP(AD42,$A$8:$AO$48,35,FALSE)/VLOOKUP(AD42,$A$8:$H$48,8,FALSE),0),
IF(AND(AG42="Nul",$AI42&lt;&gt;$H42),40+(2*ROUNDDOWN(10*VLOOKUP(AD42,$A$8:$AO$48,35,FALSE)/VLOOKUP(AD42,$A$8:$H$48,8,FALSE),0)-ROUNDDOWN(10*AI42/$H42,0)),IF(AND(AG42="Nul",$AI42=$H42),58,0))))</f>
        <v>0</v>
      </c>
      <c r="AK42" s="98"/>
      <c r="AL42" s="50" t="str">
        <f>IF(AK42&lt;&gt;"",VLOOKUP(AK42,$A$8:$C$48,2,FALSE),"")</f>
        <v/>
      </c>
      <c r="AM42" s="14" t="str">
        <f>IF(AK42&lt;&gt;"",IF(AK42=$A42,"ERR",IF(OR(AK42=$P42,AK42=$W42,AK42=$AD42,AK42=$I42, AK42=$AR42,AK42=$AY42,AK42=$BF42),"DUP",IF(ISNA(VLOOKUP(AK42,$A$8:$A$48,1,FALSE)),"ERR",IF(COUNTIF($I$8:$I$48,AK42)&gt;1,"ERR",IF($D42=VLOOKUP(AK42,$A$8:$D$48,4,FALSE),"CLUB","OK"))))),"")</f>
        <v/>
      </c>
      <c r="AN42" s="43"/>
      <c r="AO42" s="14" t="str">
        <f>IF(AN42&lt;&gt;"",IF(AN42="Victoire",IF(VLOOKUP(AK42,$A$8:$BL$60,40,FALSE)="Défaite","OK","ERR"),IF(AN42="Défaite",IF(VLOOKUP(AK42,$A$8:$BL$60,40,FALSE)="Victoire","OK","ERR"),IF(AN42="Nul",IF(VLOOKUP(AK42,$A$8:$BL$60,40,FALSE)="Nul","OK","ERR")))),"")</f>
        <v/>
      </c>
      <c r="AP42" s="41"/>
      <c r="AQ42" s="56">
        <f>IF(AN42="Victoire",100-ROUNDDOWN(20*AP42/$H42,0),
IF(AN42="Défaite",10+ROUNDDOWN(20*VLOOKUP(AK42,$A$8:$BU$48,42,FALSE)/VLOOKUP(AK42,$A$8:$H$48,8,FALSE),0),
IF(AND(AN42="Nul",$AP42&lt;&gt;$H42),40+(2*ROUNDDOWN(10*VLOOKUP(AK42,$A$8:$BU$48,42,FALSE)/VLOOKUP(AK42,$A$8:$H$48,8,FALSE),0)-ROUNDDOWN(10*AP42/$H42,0)),IF(AND(AN42="Nul",$AP42=$H42),58,0))))</f>
        <v>0</v>
      </c>
      <c r="AR42" s="98"/>
      <c r="AS42" s="50" t="str">
        <f>IF(AR42&lt;&gt;"",VLOOKUP(AR42,$A$8:$C$48,2,FALSE),"")</f>
        <v/>
      </c>
      <c r="AT42" s="43" t="str">
        <f>IF(AR42&lt;&gt;"",IF(AR42=$A42,"ERR",IF(OR(AR42=$P42,AR42=$W42,AR42=$AD42,AR42=$AK42,AR42=$AY42,AR42=$BF42),"DUP",IF(ISNA(VLOOKUP(AR42,$A$8:$A$48,1,FALSE)),"ERR",IF(COUNTIF($I$8:$I$48,AR42)&gt;1,"ERR",IF($D42=VLOOKUP(AR42,$A$8:$D$48,4,FALSE),"CLUB","OK"))))),"")</f>
        <v/>
      </c>
      <c r="AU42" s="43"/>
      <c r="AV42" s="14" t="str">
        <f>IF(AU42&lt;&gt;"",IF(AU42="Victoire",IF(VLOOKUP(AR42,$A$8:$BL$60,47,FALSE)="Défaite","OK","ERR"),IF(AU42="Défaite",IF(VLOOKUP(AR42,$A$8:$BL$60,47,FALSE)="Victoire","OK","ERR"),IF(AU42="Nul",IF(VLOOKUP(AR42,$A$8:$BL$60,47,FALSE)="Nul","OK","ERR")))),"")</f>
        <v/>
      </c>
      <c r="AW42" s="41"/>
      <c r="AX42" s="56">
        <f>IF(AU42="Victoire",100-ROUNDDOWN(20*AW42/$H42,0),
IF(AU42="Défaite",10+ROUNDDOWN(20*VLOOKUP(AR42,$A$8:$BU$48,42,FALSE)/VLOOKUP(AR42,$A$8:$H$48,8,FALSE),0),
IF(AND(AU42="Nul",$AP42&lt;&gt;$H42),40+(2*ROUNDDOWN(10*VLOOKUP(AR42,$A$8:$BU$48,42,FALSE)/VLOOKUP(AR42,$A$8:$H$48,8,FALSE),0)-ROUNDDOWN(10*AW42/$H42,0)),IF(AND(AU42="Nul",$AP42=$H42),58,0))))</f>
        <v>0</v>
      </c>
      <c r="AY42" s="98"/>
      <c r="AZ42" s="50" t="str">
        <f>IF(AY42&lt;&gt;"",VLOOKUP(AY42,$A$8:$C$48,2,FALSE),"")</f>
        <v/>
      </c>
      <c r="BA42" s="43" t="str">
        <f>IF(AY42&lt;&gt;"",IF(AY42=$A42,"ERR",IF(OR(AY42=$P42,AY42=$W42,AY42=$AD42,AY42=$AK42,AY42=$AR42,AY42=$BG42,AY42=$BF42),"DUP",IF(ISNA(VLOOKUP(AY42,$A$8:$A$48,1,FALSE)),"ERR",IF(COUNTIF($I$8:$I$48,AY42)&gt;1,"ERR",IF($D42=VLOOKUP(AY42,$A$8:$D$48,4,FALSE),"CLUB","OK"))))),"")</f>
        <v/>
      </c>
      <c r="BB42" s="43"/>
      <c r="BC42" s="14" t="str">
        <f>IF(BB42&lt;&gt;"",IF(BB42="Victoire",IF(VLOOKUP(AY42,$A$8:$BL$60,54,FALSE)="Défaite","OK","ERR"),IF(BB42="Défaite",IF(VLOOKUP(AY42,$A$8:$BL$60,54,FALSE)="Victoire","OK","ERR"),IF(BB42="Nul",IF(VLOOKUP(AY42,$A$8:$BL$54,54,FALSE)="Nul","OK","ERR")))),"")</f>
        <v/>
      </c>
      <c r="BD42" s="41"/>
      <c r="BE42" s="56">
        <f>IF(BB42="Victoire",100-ROUNDDOWN(20*BD42/$H42,0),
IF(BB42="Défaite",10+ROUNDDOWN(20*VLOOKUP(AY42,$A$8:$BU$48,42,FALSE)/VLOOKUP(AY42,$A$8:$H$48,8,FALSE),0),
IF(AND(BB42="Nul",$AP42&lt;&gt;$H42),40+(2*ROUNDDOWN(10*VLOOKUP(AY42,$A$8:$BU$48,42,FALSE)/VLOOKUP(AY42,$A$8:$H$48,8,FALSE),0)-ROUNDDOWN(10*BD42/$H42,0)),IF(AND(BB42="Nul",$AP42=$H42),58,0))))</f>
        <v>0</v>
      </c>
      <c r="BF42" s="98"/>
      <c r="BG42" s="50" t="str">
        <f>IF(BF42&lt;&gt;"",VLOOKUP(BF42,$A$8:$C$48,2,FALSE),"")</f>
        <v/>
      </c>
      <c r="BH42" s="43" t="str">
        <f>IF(BF42&lt;&gt;"",IF(BF42=$A42,"ERR",IF(OR(BF42=$P42,BF42=$W42,BF42=$AD42,BF42=$AK42,BF42=$AR42,BF42=$AY42,BF42=$BG42),"DUP",IF(ISNA(VLOOKUP(BF42,$A$8:$A$48,1,FALSE)),"ERR",IF(COUNTIF($I$8:$I$48,BF42)&gt;1,"ERR",IF($D42=VLOOKUP(BF42,$A$8:$D$48,4,FALSE),"CLUB","OK"))))),"")</f>
        <v/>
      </c>
      <c r="BI42" s="43"/>
      <c r="BJ42" s="14" t="str">
        <f>IF(BI42&lt;&gt;"",IF(BI42="Victoire",IF(VLOOKUP(BF42,$A$8:$BL$60,61,FALSE)="Défaite","OK","ERR"),IF(BI42="Défaite",IF(VLOOKUP(BF42,$A$8:$BL$60,61,FALSE)="Victoire","OK","ERR"),IF(BI42="Nul",IF(VLOOKUP(BF42,$A$8:$BL$60,61,FALSE)="Nul","OK","ERR")))),"")</f>
        <v/>
      </c>
      <c r="BK42" s="41"/>
      <c r="BL42" s="56">
        <f>IF(BI42="Victoire",100-ROUNDDOWN(20*BK42/$H42,0),
IF(BI42="Défaite",10+ROUNDDOWN(20*VLOOKUP(BF42,$A$8:$BU$48,42,FALSE)/VLOOKUP(BF42,$A$8:$H$48,8,FALSE),0),
IF(AND(BI42="Nul",$AP42&lt;&gt;$H42),40+(2*ROUNDDOWN(10*VLOOKUP(BF42,$A$8:$BU$48,42,FALSE)/VLOOKUP(BF42,$A$8:$H$48,8,FALSE),0)-ROUNDDOWN(10*BK42/$H42,0)),IF(AND(BI42="Nul",$AP42=$H42),58,0))))</f>
        <v>0</v>
      </c>
      <c r="BM42" s="89">
        <f>E41+E42+E43</f>
        <v>0</v>
      </c>
      <c r="BN42" s="60">
        <f>IF($I42&lt;&gt;"",VLOOKUP($I42,$A$8:$H$60,5,FALSE),0)+IF($P42&lt;&gt;"",VLOOKUP($P42,$A$8:$H$60,5,FALSE),0)+IF($W42&lt;&gt;"",VLOOKUP($W42,$A$8:$H$60,5,FALSE),0)+IF($AD42&lt;&gt;"",VLOOKUP($AD42,$A$8:$H$60,5,FALSE),0)+IF($AK42&lt;&gt;"",VLOOKUP($AK42,$A$8:$H$60,5,FALSE),0)+IF($AY42&lt;&gt;"",VLOOKUP($AY42,$A$8:$H$60,5,FALSE),0)+IF($BF42&lt;&gt;"",VLOOKUP($BF42,$A$8:$H$60,5,FALSE),0)+IF($AR42&lt;&gt;"",VLOOKUP($AR42,$A$8:$H$60,5,FALSE),0)</f>
        <v>0</v>
      </c>
      <c r="BO42" s="62"/>
      <c r="BP42" s="62"/>
    </row>
    <row r="43" spans="1:68" s="5" customFormat="1" ht="16.5">
      <c r="A43" s="41"/>
      <c r="B43" s="97"/>
      <c r="C43" s="97"/>
      <c r="D43" s="97"/>
      <c r="E43" s="91">
        <f>O43+V43+AC43+AJ43+AQ43+BP43+AX43+BE43+BL43</f>
        <v>0</v>
      </c>
      <c r="F43" s="41"/>
      <c r="G43" s="56" t="str">
        <f>IF($F43&lt;&gt;"",VLOOKUP(F43,Armees!$A$1:$B$283,2,FALSE),"")</f>
        <v/>
      </c>
      <c r="H43" s="42"/>
      <c r="I43" s="98"/>
      <c r="J43" s="50" t="str">
        <f>IF(I43&lt;&gt;"",VLOOKUP(I43,$A$8:$C$48,2,FALSE),"")</f>
        <v/>
      </c>
      <c r="K43" s="43" t="str">
        <f>IF(I43&lt;&gt;"",IF(I43=$A43,"ERR",IF(OR(I43=$P43,I43=$W43,I43=$AD43,I43=$AK43,I43=$AR43,I43=$AY43,I43=$BF43),"DUP",IF(ISNA(VLOOKUP(I43,$A$8:$A$60,1,FALSE)),"ERR",IF(COUNTIF($I$8:$I$60,I43)&gt;1,"ERR",IF($D43=VLOOKUP(I43,$A$8:$D$60,4,FALSE),"CLUB","OK"))))),"")</f>
        <v/>
      </c>
      <c r="L43" s="43"/>
      <c r="M43" s="73" t="str">
        <f>IF(L43&lt;&gt;"",IF(L43="Victoire",IF(VLOOKUP(I43,$A$8:$L$60,12,FALSE)="Défaite","OK","ERR"),IF(L43="Défaite",IF(VLOOKUP(I43,$A$8:$L$60,12,FALSE)="Victoire","OK","ERR"),IF(L43="Nul",IF(VLOOKUP(I43,$A$8:$L$60,12,FALSE)="Nul","OK","ERR")))),"")</f>
        <v/>
      </c>
      <c r="N43" s="41"/>
      <c r="O43" s="56">
        <f>IF(L43="Victoire",100-ROUNDDOWN(20*N43/$H43,0),
IF(L43="Défaite",10+ROUNDDOWN(20*VLOOKUP(I43,$A$8:$N$48,14,FALSE)/VLOOKUP(I43,$A$8:$H$48,8,FALSE),0),
IF(AND(L43="Nul",$N43&lt;&gt;$H43),40+(2*ROUNDDOWN(10*VLOOKUP(I43,$A$8:$N$48,14,FALSE)/VLOOKUP(I43,$A$8:$H$48,8,FALSE),0)-ROUNDDOWN(10*N43/$H43,0)),IF(AND(L43="Nul",$N43=$H43),58,0))))</f>
        <v>0</v>
      </c>
      <c r="P43" s="98"/>
      <c r="Q43" s="50" t="str">
        <f>IF(P43&lt;&gt;"",VLOOKUP(P43,$A$8:$C$48,2,FALSE),"")</f>
        <v/>
      </c>
      <c r="R43" s="14" t="str">
        <f>IF(P43&lt;&gt;"",IF(P43=$A43,"ERR",IF(OR(P43=$I43,P43=$W43,P43=$AD43,P43=$AK43,P43=$AR43,P43=$AY43,P43=$BF43),"DUP",IF(ISNA(VLOOKUP(P43,$A$8:$A$60,1,FALSE)),"ERR",IF(COUNTIF($I$8:$I$60,P43)&gt;1,"ERR",IF($D43=VLOOKUP(P43,$A$8:$D$60,4,FALSE),"CLUB","OK"))))),"")</f>
        <v/>
      </c>
      <c r="S43" s="43"/>
      <c r="T43" s="43" t="str">
        <f>IF(S43&lt;&gt;"",IF(S43="Victoire",IF(VLOOKUP(P43,$A$8:$BL$60,19,FALSE)="Défaite","OK","ERR"),IF(S43="Défaite",IF(VLOOKUP(P43,$A$8:$BL$60,19,FALSE)="Victoire","OK","ERR"),IF(S43="Nul",IF(VLOOKUP(P43,$A$8:$BL$60,19,FALSE)="Nul","OK","ERR")))),"")</f>
        <v/>
      </c>
      <c r="U43" s="41"/>
      <c r="V43" s="56">
        <f>IF(S43="Victoire",100-ROUNDDOWN(20*U43/$H43,0),
IF(S43="Défaite",10+ROUNDDOWN(20*VLOOKUP(P43,$A$8:$AO$48,21,FALSE)/VLOOKUP(P43,$A$8:$H$48,8,FALSE),0),
IF(AND(S43="Nul",$U43&lt;&gt;$H43),40+(2*ROUNDDOWN(10*VLOOKUP(P43,$A$8:$AO$48,21,FALSE)/VLOOKUP(P43,$A$8:$H$48,8,FALSE),0)-ROUNDDOWN(10*U43/$H43,0)),IF(AND(S43="Nul",$U43=$H43),58,0))))</f>
        <v>0</v>
      </c>
      <c r="W43" s="98"/>
      <c r="X43" s="50" t="str">
        <f>IF(W43&lt;&gt;"",VLOOKUP(W43,$A$8:$C$48,2,FALSE),"")</f>
        <v/>
      </c>
      <c r="Y43" s="14" t="str">
        <f>IF(W43&lt;&gt;"",IF(W43=$A43,"ERR",IF(OR(W43=$P43,W43=$I43,W43=$AD43,W43=$AK43,W43=$AR43,W43=$AY43,W43=$BF43),"DUP",IF(ISNA(VLOOKUP(W43,$A$8:$A$60,1,FALSE)),"ERR",IF(COUNTIF($I$8:$I$60,W43)&gt;1,"ERR",IF($D43=VLOOKUP(W43,$A$8:$D$60,4,FALSE),"CLUB","OK"))))),"")</f>
        <v/>
      </c>
      <c r="Z43" s="43"/>
      <c r="AA43" s="43" t="str">
        <f>IF(Z43&lt;&gt;"",IF(Z43="Victoire",IF(VLOOKUP(W43,$A$8:$BJ$60,26,FALSE)="Défaite","OK","ERR"),IF(Z43="Défaite",IF(VLOOKUP(W43,$A$8:$BJ$60,26,FALSE)="Victoire","OK","ERR"),IF(Z43="Nul",IF(VLOOKUP(W43,$A$8:$BJ$60,26,FALSE)="Nul","OK","ERR")))),"")</f>
        <v/>
      </c>
      <c r="AB43" s="41"/>
      <c r="AC43" s="92">
        <f>IF(Z43="Victoire",100-ROUNDDOWN(20*AB43/$H43,0),
IF(Z43="Défaite",10+ROUNDDOWN(20*VLOOKUP(W43,$A$8:$AO$48,28,FALSE)/VLOOKUP(W43,$A$8:$H$48,8,FALSE),0),
IF(AND(Z43="Nul",$AB43&lt;&gt;$H43),40+(2*ROUNDDOWN(10*VLOOKUP(W43,$A$8:$AO$48,28,FALSE)/VLOOKUP(W43,$A$8:$H$48,8,FALSE),0)-ROUNDDOWN(10*AB43/$H43,0)),IF(AND(Z43="Nul",$AB43=$H43),58,0))))</f>
        <v>0</v>
      </c>
      <c r="AD43" s="99"/>
      <c r="AE43" s="50" t="str">
        <f>IF(AD43&lt;&gt;"",VLOOKUP(AD43,$A$8:$C$48,2,FALSE),"")</f>
        <v/>
      </c>
      <c r="AF43" s="14" t="str">
        <f>IF(AD43&lt;&gt;"",IF(AD43=$A43,"ERR",IF(OR(AD43=$P43,AD43=$W43,AD43=$I43,AD43=$AK43, AD43=$AR43,AD43=$AY43,AD43=$BF43),"DUP",IF(ISNA(VLOOKUP(AD43,$A$8:$A$60,1,FALSE)),"ERR",IF(COUNTIF($I$8:$I$60,AD43)&gt;1,"ERR",IF($D43=VLOOKUP(AD43,$A$8:$D$60,4,FALSE),"CLUB","OK"))))),"")</f>
        <v/>
      </c>
      <c r="AG43" s="43"/>
      <c r="AH43" s="43" t="str">
        <f>IF(AG43&lt;&gt;"",IF(AG43="Victoire",IF(VLOOKUP(AD43,$A$8:$BJ$60,33,FALSE)="Défaite","OK","ERR"),IF(AG43="Défaite",IF(VLOOKUP(AD43,$A$8:$BJ$60,33,FALSE)="Victoire","OK","ERR"),IF(AG43="Nul",IF(VLOOKUP(AD43,$A$8:$BJ$60,33,FALSE)="Nul","OK","ERR")))),"")</f>
        <v/>
      </c>
      <c r="AI43" s="41"/>
      <c r="AJ43" s="56">
        <f>IF(AG43="Victoire",100-ROUNDDOWN(20*AI43/$H43,0),
IF(AG43="Défaite",10+ROUNDDOWN(20*VLOOKUP(AD43,$A$8:$AO$48,35,FALSE)/VLOOKUP(AD43,$A$8:$H$48,8,FALSE),0),
IF(AND(AG43="Nul",$AI43&lt;&gt;$H43),40+(2*ROUNDDOWN(10*VLOOKUP(AD43,$A$8:$AO$48,35,FALSE)/VLOOKUP(AD43,$A$8:$H$48,8,FALSE),0)-ROUNDDOWN(10*AI43/$H43,0)),IF(AND(AG43="Nul",$AI43=$H43),58,0))))</f>
        <v>0</v>
      </c>
      <c r="AK43" s="98"/>
      <c r="AL43" s="50" t="str">
        <f>IF(AK43&lt;&gt;"",VLOOKUP(AK43,$A$8:$C$48,2,FALSE),"")</f>
        <v/>
      </c>
      <c r="AM43" s="14" t="str">
        <f>IF(AK43&lt;&gt;"",IF(AK43=$A43,"ERR",IF(OR(AK43=$P43,AK43=$W43,AK43=$AD43,AK43=$I43, AK43=$AR43,AK43=$AY43,AK43=$BF43),"DUP",IF(ISNA(VLOOKUP(AK43,$A$8:$A$48,1,FALSE)),"ERR",IF(COUNTIF($I$8:$I$48,AK43)&gt;1,"ERR",IF($D43=VLOOKUP(AK43,$A$8:$D$48,4,FALSE),"CLUB","OK"))))),"")</f>
        <v/>
      </c>
      <c r="AN43" s="43"/>
      <c r="AO43" s="14" t="str">
        <f>IF(AN43&lt;&gt;"",IF(AN43="Victoire",IF(VLOOKUP(AK43,$A$8:$BL$60,40,FALSE)="Défaite","OK","ERR"),IF(AN43="Défaite",IF(VLOOKUP(AK43,$A$8:$BL$60,40,FALSE)="Victoire","OK","ERR"),IF(AN43="Nul",IF(VLOOKUP(AK43,$A$8:$BL$60,40,FALSE)="Nul","OK","ERR")))),"")</f>
        <v/>
      </c>
      <c r="AP43" s="41"/>
      <c r="AQ43" s="56">
        <f>IF(AN43="Victoire",100-ROUNDDOWN(20*AP43/$H43,0),
IF(AN43="Défaite",10+ROUNDDOWN(20*VLOOKUP(AK43,$A$8:$BU$48,42,FALSE)/VLOOKUP(AK43,$A$8:$H$48,8,FALSE),0),
IF(AND(AN43="Nul",$AP43&lt;&gt;$H43),40+(2*ROUNDDOWN(10*VLOOKUP(AK43,$A$8:$BU$48,42,FALSE)/VLOOKUP(AK43,$A$8:$H$48,8,FALSE),0)-ROUNDDOWN(10*AP43/$H43,0)),IF(AND(AN43="Nul",$AP43=$H43),58,0))))</f>
        <v>0</v>
      </c>
      <c r="AR43" s="98"/>
      <c r="AS43" s="50" t="str">
        <f>IF(AR43&lt;&gt;"",VLOOKUP(AR43,$A$8:$C$48,2,FALSE),"")</f>
        <v/>
      </c>
      <c r="AT43" s="43" t="str">
        <f>IF(AR43&lt;&gt;"",IF(AR43=$A43,"ERR",IF(OR(AR43=$P43,AR43=$W43,AR43=$AD43,AR43=$AK43,AR43=$AY43,AR43=$BF43),"DUP",IF(ISNA(VLOOKUP(AR43,$A$8:$A$48,1,FALSE)),"ERR",IF(COUNTIF($I$8:$I$48,AR43)&gt;1,"ERR",IF($D43=VLOOKUP(AR43,$A$8:$D$48,4,FALSE),"CLUB","OK"))))),"")</f>
        <v/>
      </c>
      <c r="AU43" s="43"/>
      <c r="AV43" s="14" t="str">
        <f>IF(AU43&lt;&gt;"",IF(AU43="Victoire",IF(VLOOKUP(AR43,$A$8:$BL$60,47,FALSE)="Défaite","OK","ERR"),IF(AU43="Défaite",IF(VLOOKUP(AR43,$A$8:$BL$60,47,FALSE)="Victoire","OK","ERR"),IF(AU43="Nul",IF(VLOOKUP(AR43,$A$8:$BL$60,47,FALSE)="Nul","OK","ERR")))),"")</f>
        <v/>
      </c>
      <c r="AW43" s="41"/>
      <c r="AX43" s="56">
        <f>IF(AU43="Victoire",100-ROUNDDOWN(20*AW43/$H43,0),
IF(AU43="Défaite",10+ROUNDDOWN(20*VLOOKUP(AR43,$A$8:$BU$48,42,FALSE)/VLOOKUP(AR43,$A$8:$H$48,8,FALSE),0),
IF(AND(AU43="Nul",$AP43&lt;&gt;$H43),40+(2*ROUNDDOWN(10*VLOOKUP(AR43,$A$8:$BU$48,42,FALSE)/VLOOKUP(AR43,$A$8:$H$48,8,FALSE),0)-ROUNDDOWN(10*AW43/$H43,0)),IF(AND(AU43="Nul",$AP43=$H43),58,0))))</f>
        <v>0</v>
      </c>
      <c r="AY43" s="98"/>
      <c r="AZ43" s="50" t="str">
        <f>IF(AY43&lt;&gt;"",VLOOKUP(AY43,$A$8:$C$48,2,FALSE),"")</f>
        <v/>
      </c>
      <c r="BA43" s="43" t="str">
        <f>IF(AY43&lt;&gt;"",IF(AY43=$A43,"ERR",IF(OR(AY43=$P43,AY43=$W43,AY43=$AD43,AY43=$AK43,AY43=$AR43,AY43=$BG43,AY43=$BF43),"DUP",IF(ISNA(VLOOKUP(AY43,$A$8:$A$48,1,FALSE)),"ERR",IF(COUNTIF($I$8:$I$48,AY43)&gt;1,"ERR",IF($D43=VLOOKUP(AY43,$A$8:$D$48,4,FALSE),"CLUB","OK"))))),"")</f>
        <v/>
      </c>
      <c r="BB43" s="43"/>
      <c r="BC43" s="14" t="str">
        <f>IF(BB43&lt;&gt;"",IF(BB43="Victoire",IF(VLOOKUP(AY43,$A$8:$BL$60,54,FALSE)="Défaite","OK","ERR"),IF(BB43="Défaite",IF(VLOOKUP(AY43,$A$8:$BL$60,54,FALSE)="Victoire","OK","ERR"),IF(BB43="Nul",IF(VLOOKUP(AY43,$A$8:$BL$54,54,FALSE)="Nul","OK","ERR")))),"")</f>
        <v/>
      </c>
      <c r="BD43" s="41"/>
      <c r="BE43" s="56">
        <f>IF(BB43="Victoire",100-ROUNDDOWN(20*BD43/$H43,0),
IF(BB43="Défaite",10+ROUNDDOWN(20*VLOOKUP(AY43,$A$8:$BU$48,42,FALSE)/VLOOKUP(AY43,$A$8:$H$48,8,FALSE),0),
IF(AND(BB43="Nul",$AP43&lt;&gt;$H43),40+(2*ROUNDDOWN(10*VLOOKUP(AY43,$A$8:$BU$48,42,FALSE)/VLOOKUP(AY43,$A$8:$H$48,8,FALSE),0)-ROUNDDOWN(10*BD43/$H43,0)),IF(AND(BB43="Nul",$AP43=$H43),58,0))))</f>
        <v>0</v>
      </c>
      <c r="BF43" s="98"/>
      <c r="BG43" s="50" t="str">
        <f>IF(BF43&lt;&gt;"",VLOOKUP(BF43,$A$8:$C$48,2,FALSE),"")</f>
        <v/>
      </c>
      <c r="BH43" s="43" t="str">
        <f>IF(BF43&lt;&gt;"",IF(BF43=$A43,"ERR",IF(OR(BF43=$P43,BF43=$W43,BF43=$AD43,BF43=$AK43,BF43=$AR43,BF43=$AY43,BF43=$BG43),"DUP",IF(ISNA(VLOOKUP(BF43,$A$8:$A$48,1,FALSE)),"ERR",IF(COUNTIF($I$8:$I$48,BF43)&gt;1,"ERR",IF($D43=VLOOKUP(BF43,$A$8:$D$48,4,FALSE),"CLUB","OK"))))),"")</f>
        <v/>
      </c>
      <c r="BI43" s="43"/>
      <c r="BJ43" s="14" t="str">
        <f>IF(BI43&lt;&gt;"",IF(BI43="Victoire",IF(VLOOKUP(BF43,$A$8:$BL$60,61,FALSE)="Défaite","OK","ERR"),IF(BI43="Défaite",IF(VLOOKUP(BF43,$A$8:$BL$60,61,FALSE)="Victoire","OK","ERR"),IF(BI43="Nul",IF(VLOOKUP(BF43,$A$8:$BL$60,61,FALSE)="Nul","OK","ERR")))),"")</f>
        <v/>
      </c>
      <c r="BK43" s="41"/>
      <c r="BL43" s="56">
        <f>IF(BI43="Victoire",100-ROUNDDOWN(20*BK43/$H43,0),
IF(BI43="Défaite",10+ROUNDDOWN(20*VLOOKUP(BF43,$A$8:$BU$48,42,FALSE)/VLOOKUP(BF43,$A$8:$H$48,8,FALSE),0),
IF(AND(BI43="Nul",$AP43&lt;&gt;$H43),40+(2*ROUNDDOWN(10*VLOOKUP(BF43,$A$8:$BU$48,42,FALSE)/VLOOKUP(BF43,$A$8:$H$48,8,FALSE),0)-ROUNDDOWN(10*BK43/$H43,0)),IF(AND(BI43="Nul",$AP43=$H43),58,0))))</f>
        <v>0</v>
      </c>
      <c r="BM43" s="89">
        <f>E41+E42+E43</f>
        <v>0</v>
      </c>
      <c r="BN43" s="60">
        <f>IF($I43&lt;&gt;"",VLOOKUP($I43,$A$8:$H$60,5,FALSE),0)+IF($P43&lt;&gt;"",VLOOKUP($P43,$A$8:$H$60,5,FALSE),0)+IF($W43&lt;&gt;"",VLOOKUP($W43,$A$8:$H$60,5,FALSE),0)+IF($AD43&lt;&gt;"",VLOOKUP($AD43,$A$8:$H$60,5,FALSE),0)+IF($AK43&lt;&gt;"",VLOOKUP($AK43,$A$8:$H$60,5,FALSE),0)+IF($AY43&lt;&gt;"",VLOOKUP($AY43,$A$8:$H$60,5,FALSE),0)+IF($BF43&lt;&gt;"",VLOOKUP($BF43,$A$8:$H$60,5,FALSE),0)+IF($AR43&lt;&gt;"",VLOOKUP($AR43,$A$8:$H$60,5,FALSE),0)</f>
        <v>0</v>
      </c>
      <c r="BO43" s="62"/>
      <c r="BP43" s="62"/>
    </row>
    <row r="44" spans="1:68" s="5" customFormat="1" ht="16.5">
      <c r="A44" s="41"/>
      <c r="B44" s="97"/>
      <c r="C44" s="97"/>
      <c r="D44" s="97"/>
      <c r="E44" s="91">
        <f>O44+V44+AC44+AJ44+AQ44+BP44+AX44+BE44+BL44</f>
        <v>0</v>
      </c>
      <c r="F44" s="41"/>
      <c r="G44" s="56" t="str">
        <f>IF($F44&lt;&gt;"",VLOOKUP(F44,Armees!$A$1:$B$283,2,FALSE),"")</f>
        <v/>
      </c>
      <c r="H44" s="42"/>
      <c r="I44" s="98"/>
      <c r="J44" s="50" t="str">
        <f>IF(I44&lt;&gt;"",VLOOKUP(I44,$A$8:$C$48,2,FALSE),"")</f>
        <v/>
      </c>
      <c r="K44" s="43" t="str">
        <f>IF(I44&lt;&gt;"",IF(I44=$A44,"ERR",IF(OR(I44=$P44,I44=$W44,I44=$AD44,I44=$AK44,I44=$AR44,I44=$AY44,I44=$BF44),"DUP",IF(ISNA(VLOOKUP(I44,$A$8:$A$60,1,FALSE)),"ERR",IF(COUNTIF($I$8:$I$60,I44)&gt;1,"ERR",IF($D44=VLOOKUP(I44,$A$8:$D$60,4,FALSE),"CLUB","OK"))))),"")</f>
        <v/>
      </c>
      <c r="L44" s="43"/>
      <c r="M44" s="73" t="str">
        <f>IF(L44&lt;&gt;"",IF(L44="Victoire",IF(VLOOKUP(I44,$A$8:$L$60,12,FALSE)="Défaite","OK","ERR"),IF(L44="Défaite",IF(VLOOKUP(I44,$A$8:$L$60,12,FALSE)="Victoire","OK","ERR"),IF(L44="Nul",IF(VLOOKUP(I44,$A$8:$L$60,12,FALSE)="Nul","OK","ERR")))),"")</f>
        <v/>
      </c>
      <c r="N44" s="41"/>
      <c r="O44" s="56">
        <f>IF(L44="Victoire",100-ROUNDDOWN(20*N44/$H44,0),
IF(L44="Défaite",10+ROUNDDOWN(20*VLOOKUP(I44,$A$8:$N$48,14,FALSE)/VLOOKUP(I44,$A$8:$H$48,8,FALSE),0),
IF(AND(L44="Nul",$N44&lt;&gt;$H44),40+(2*ROUNDDOWN(10*VLOOKUP(I44,$A$8:$N$48,14,FALSE)/VLOOKUP(I44,$A$8:$H$48,8,FALSE),0)-ROUNDDOWN(10*N44/$H44,0)),IF(AND(L44="Nul",$N44=$H44),58,0))))</f>
        <v>0</v>
      </c>
      <c r="P44" s="98"/>
      <c r="Q44" s="50" t="str">
        <f>IF(P44&lt;&gt;"",VLOOKUP(P44,$A$8:$C$48,2,FALSE),"")</f>
        <v/>
      </c>
      <c r="R44" s="14" t="str">
        <f>IF(P44&lt;&gt;"",IF(P44=$A44,"ERR",IF(OR(P44=$I44,P44=$W44,P44=$AD44,P44=$AK44,P44=$AR44,P44=$AY44,P44=$BF44),"DUP",IF(ISNA(VLOOKUP(P44,$A$8:$A$60,1,FALSE)),"ERR",IF(COUNTIF($I$8:$I$60,P44)&gt;1,"ERR",IF($D44=VLOOKUP(P44,$A$8:$D$60,4,FALSE),"CLUB","OK"))))),"")</f>
        <v/>
      </c>
      <c r="S44" s="43"/>
      <c r="T44" s="43" t="str">
        <f>IF(S44&lt;&gt;"",IF(S44="Victoire",IF(VLOOKUP(P44,$A$8:$BL$60,19,FALSE)="Défaite","OK","ERR"),IF(S44="Défaite",IF(VLOOKUP(P44,$A$8:$BL$60,19,FALSE)="Victoire","OK","ERR"),IF(S44="Nul",IF(VLOOKUP(P44,$A$8:$BL$60,19,FALSE)="Nul","OK","ERR")))),"")</f>
        <v/>
      </c>
      <c r="U44" s="41"/>
      <c r="V44" s="56">
        <f>IF(S44="Victoire",100-ROUNDDOWN(20*U44/$H44,0),
IF(S44="Défaite",10+ROUNDDOWN(20*VLOOKUP(P44,$A$8:$AO$48,21,FALSE)/VLOOKUP(P44,$A$8:$H$48,8,FALSE),0),
IF(AND(S44="Nul",$U44&lt;&gt;$H44),40+(2*ROUNDDOWN(10*VLOOKUP(P44,$A$8:$AO$48,21,FALSE)/VLOOKUP(P44,$A$8:$H$48,8,FALSE),0)-ROUNDDOWN(10*U44/$H44,0)),IF(AND(S44="Nul",$U44=$H44),58,0))))</f>
        <v>0</v>
      </c>
      <c r="W44" s="98"/>
      <c r="X44" s="50" t="str">
        <f>IF(W44&lt;&gt;"",VLOOKUP(W44,$A$8:$C$48,2,FALSE),"")</f>
        <v/>
      </c>
      <c r="Y44" s="14" t="str">
        <f>IF(W44&lt;&gt;"",IF(W44=$A44,"ERR",IF(OR(W44=$P44,W44=$I44,W44=$AD44,W44=$AK44,W44=$AR44,W44=$AY44,W44=$BF44),"DUP",IF(ISNA(VLOOKUP(W44,$A$8:$A$60,1,FALSE)),"ERR",IF(COUNTIF($I$8:$I$60,W44)&gt;1,"ERR",IF($D44=VLOOKUP(W44,$A$8:$D$60,4,FALSE),"CLUB","OK"))))),"")</f>
        <v/>
      </c>
      <c r="Z44" s="43"/>
      <c r="AA44" s="43" t="str">
        <f>IF(Z44&lt;&gt;"",IF(Z44="Victoire",IF(VLOOKUP(W44,$A$8:$BJ$60,26,FALSE)="Défaite","OK","ERR"),IF(Z44="Défaite",IF(VLOOKUP(W44,$A$8:$BJ$60,26,FALSE)="Victoire","OK","ERR"),IF(Z44="Nul",IF(VLOOKUP(W44,$A$8:$BJ$60,26,FALSE)="Nul","OK","ERR")))),"")</f>
        <v/>
      </c>
      <c r="AB44" s="41"/>
      <c r="AC44" s="92">
        <f>IF(Z44="Victoire",100-ROUNDDOWN(20*AB44/$H44,0),
IF(Z44="Défaite",10+ROUNDDOWN(20*VLOOKUP(W44,$A$8:$AO$48,28,FALSE)/VLOOKUP(W44,$A$8:$H$48,8,FALSE),0),
IF(AND(Z44="Nul",$AB44&lt;&gt;$H44),40+(2*ROUNDDOWN(10*VLOOKUP(W44,$A$8:$AO$48,28,FALSE)/VLOOKUP(W44,$A$8:$H$48,8,FALSE),0)-ROUNDDOWN(10*AB44/$H44,0)),IF(AND(Z44="Nul",$AB44=$H44),58,0))))</f>
        <v>0</v>
      </c>
      <c r="AD44" s="99"/>
      <c r="AE44" s="50" t="str">
        <f>IF(AD44&lt;&gt;"",VLOOKUP(AD44,$A$8:$C$48,2,FALSE),"")</f>
        <v/>
      </c>
      <c r="AF44" s="14" t="str">
        <f>IF(AD44&lt;&gt;"",IF(AD44=$A44,"ERR",IF(OR(AD44=$P44,AD44=$W44,AD44=$I44,AD44=$AK44, AD44=$AR44,AD44=$AY44,AD44=$BF44),"DUP",IF(ISNA(VLOOKUP(AD44,$A$8:$A$60,1,FALSE)),"ERR",IF(COUNTIF($I$8:$I$60,AD44)&gt;1,"ERR",IF($D44=VLOOKUP(AD44,$A$8:$D$60,4,FALSE),"CLUB","OK"))))),"")</f>
        <v/>
      </c>
      <c r="AG44" s="43"/>
      <c r="AH44" s="43" t="str">
        <f>IF(AG44&lt;&gt;"",IF(AG44="Victoire",IF(VLOOKUP(AD44,$A$8:$BJ$60,33,FALSE)="Défaite","OK","ERR"),IF(AG44="Défaite",IF(VLOOKUP(AD44,$A$8:$BJ$60,33,FALSE)="Victoire","OK","ERR"),IF(AG44="Nul",IF(VLOOKUP(AD44,$A$8:$BJ$60,33,FALSE)="Nul","OK","ERR")))),"")</f>
        <v/>
      </c>
      <c r="AI44" s="41"/>
      <c r="AJ44" s="56">
        <f>IF(AG44="Victoire",100-ROUNDDOWN(20*AI44/$H44,0),
IF(AG44="Défaite",10+ROUNDDOWN(20*VLOOKUP(AD44,$A$8:$AO$48,35,FALSE)/VLOOKUP(AD44,$A$8:$H$48,8,FALSE),0),
IF(AND(AG44="Nul",$AI44&lt;&gt;$H44),40+(2*ROUNDDOWN(10*VLOOKUP(AD44,$A$8:$AO$48,35,FALSE)/VLOOKUP(AD44,$A$8:$H$48,8,FALSE),0)-ROUNDDOWN(10*AI44/$H44,0)),IF(AND(AG44="Nul",$AI44=$H44),58,0))))</f>
        <v>0</v>
      </c>
      <c r="AK44" s="98"/>
      <c r="AL44" s="50" t="str">
        <f>IF(AK44&lt;&gt;"",VLOOKUP(AK44,$A$8:$C$48,2,FALSE),"")</f>
        <v/>
      </c>
      <c r="AM44" s="14" t="str">
        <f>IF(AK44&lt;&gt;"",IF(AK44=$A44,"ERR",IF(OR(AK44=$P44,AK44=$W44,AK44=$AD44,AK44=$I44, AK44=$AR44,AK44=$AY44,AK44=$BF44),"DUP",IF(ISNA(VLOOKUP(AK44,$A$8:$A$48,1,FALSE)),"ERR",IF(COUNTIF($I$8:$I$48,AK44)&gt;1,"ERR",IF($D44=VLOOKUP(AK44,$A$8:$D$48,4,FALSE),"CLUB","OK"))))),"")</f>
        <v/>
      </c>
      <c r="AN44" s="43"/>
      <c r="AO44" s="14" t="str">
        <f>IF(AN44&lt;&gt;"",IF(AN44="Victoire",IF(VLOOKUP(AK44,$A$8:$BL$60,40,FALSE)="Défaite","OK","ERR"),IF(AN44="Défaite",IF(VLOOKUP(AK44,$A$8:$BL$60,40,FALSE)="Victoire","OK","ERR"),IF(AN44="Nul",IF(VLOOKUP(AK44,$A$8:$BL$60,40,FALSE)="Nul","OK","ERR")))),"")</f>
        <v/>
      </c>
      <c r="AP44" s="41"/>
      <c r="AQ44" s="56">
        <f>IF(AN44="Victoire",100-ROUNDDOWN(20*AP44/$H44,0),
IF(AN44="Défaite",10+ROUNDDOWN(20*VLOOKUP(AK44,$A$8:$BU$48,42,FALSE)/VLOOKUP(AK44,$A$8:$H$48,8,FALSE),0),
IF(AND(AN44="Nul",$AP44&lt;&gt;$H44),40+(2*ROUNDDOWN(10*VLOOKUP(AK44,$A$8:$BU$48,42,FALSE)/VLOOKUP(AK44,$A$8:$H$48,8,FALSE),0)-ROUNDDOWN(10*AP44/$H44,0)),IF(AND(AN44="Nul",$AP44=$H44),58,0))))</f>
        <v>0</v>
      </c>
      <c r="AR44" s="98"/>
      <c r="AS44" s="50" t="str">
        <f>IF(AR44&lt;&gt;"",VLOOKUP(AR44,$A$8:$C$48,2,FALSE),"")</f>
        <v/>
      </c>
      <c r="AT44" s="43" t="str">
        <f>IF(AR44&lt;&gt;"",IF(AR44=$A44,"ERR",IF(OR(AR44=$P44,AR44=$W44,AR44=$AD44,AR44=$AK44,AR44=$AY44,AR44=$BF44),"DUP",IF(ISNA(VLOOKUP(AR44,$A$8:$A$48,1,FALSE)),"ERR",IF(COUNTIF($I$8:$I$48,AR44)&gt;1,"ERR",IF($D44=VLOOKUP(AR44,$A$8:$D$48,4,FALSE),"CLUB","OK"))))),"")</f>
        <v/>
      </c>
      <c r="AU44" s="43"/>
      <c r="AV44" s="14" t="str">
        <f>IF(AU44&lt;&gt;"",IF(AU44="Victoire",IF(VLOOKUP(AR44,$A$8:$BL$60,47,FALSE)="Défaite","OK","ERR"),IF(AU44="Défaite",IF(VLOOKUP(AR44,$A$8:$BL$60,47,FALSE)="Victoire","OK","ERR"),IF(AU44="Nul",IF(VLOOKUP(AR44,$A$8:$BL$60,47,FALSE)="Nul","OK","ERR")))),"")</f>
        <v/>
      </c>
      <c r="AW44" s="41"/>
      <c r="AX44" s="56">
        <f>IF(AU44="Victoire",100-ROUNDDOWN(20*AW44/$H44,0),
IF(AU44="Défaite",10+ROUNDDOWN(20*VLOOKUP(AR44,$A$8:$BU$48,42,FALSE)/VLOOKUP(AR44,$A$8:$H$48,8,FALSE),0),
IF(AND(AU44="Nul",$AP44&lt;&gt;$H44),40+(2*ROUNDDOWN(10*VLOOKUP(AR44,$A$8:$BU$48,42,FALSE)/VLOOKUP(AR44,$A$8:$H$48,8,FALSE),0)-ROUNDDOWN(10*AW44/$H44,0)),IF(AND(AU44="Nul",$AP44=$H44),58,0))))</f>
        <v>0</v>
      </c>
      <c r="AY44" s="98"/>
      <c r="AZ44" s="50" t="str">
        <f>IF(AY44&lt;&gt;"",VLOOKUP(AY44,$A$8:$C$48,2,FALSE),"")</f>
        <v/>
      </c>
      <c r="BA44" s="43" t="str">
        <f>IF(AY44&lt;&gt;"",IF(AY44=$A44,"ERR",IF(OR(AY44=$P44,AY44=$W44,AY44=$AD44,AY44=$AK44,AY44=$AR44,AY44=$BG44,AY44=$BF44),"DUP",IF(ISNA(VLOOKUP(AY44,$A$8:$A$48,1,FALSE)),"ERR",IF(COUNTIF($I$8:$I$48,AY44)&gt;1,"ERR",IF($D44=VLOOKUP(AY44,$A$8:$D$48,4,FALSE),"CLUB","OK"))))),"")</f>
        <v/>
      </c>
      <c r="BB44" s="43"/>
      <c r="BC44" s="14" t="str">
        <f>IF(BB44&lt;&gt;"",IF(BB44="Victoire",IF(VLOOKUP(AY44,$A$8:$BL$60,54,FALSE)="Défaite","OK","ERR"),IF(BB44="Défaite",IF(VLOOKUP(AY44,$A$8:$BL$60,54,FALSE)="Victoire","OK","ERR"),IF(BB44="Nul",IF(VLOOKUP(AY44,$A$8:$BL$54,54,FALSE)="Nul","OK","ERR")))),"")</f>
        <v/>
      </c>
      <c r="BD44" s="41"/>
      <c r="BE44" s="56">
        <f>IF(BB44="Victoire",100-ROUNDDOWN(20*BD44/$H44,0),
IF(BB44="Défaite",10+ROUNDDOWN(20*VLOOKUP(AY44,$A$8:$BU$48,42,FALSE)/VLOOKUP(AY44,$A$8:$H$48,8,FALSE),0),
IF(AND(BB44="Nul",$AP44&lt;&gt;$H44),40+(2*ROUNDDOWN(10*VLOOKUP(AY44,$A$8:$BU$48,42,FALSE)/VLOOKUP(AY44,$A$8:$H$48,8,FALSE),0)-ROUNDDOWN(10*BD44/$H44,0)),IF(AND(BB44="Nul",$AP44=$H44),58,0))))</f>
        <v>0</v>
      </c>
      <c r="BF44" s="98"/>
      <c r="BG44" s="50" t="str">
        <f>IF(BF44&lt;&gt;"",VLOOKUP(BF44,$A$8:$C$48,2,FALSE),"")</f>
        <v/>
      </c>
      <c r="BH44" s="43" t="str">
        <f>IF(BF44&lt;&gt;"",IF(BF44=$A44,"ERR",IF(OR(BF44=$P44,BF44=$W44,BF44=$AD44,BF44=$AK44,BF44=$AR44,BF44=$AY44,BF44=$BG44),"DUP",IF(ISNA(VLOOKUP(BF44,$A$8:$A$48,1,FALSE)),"ERR",IF(COUNTIF($I$8:$I$48,BF44)&gt;1,"ERR",IF($D44=VLOOKUP(BF44,$A$8:$D$48,4,FALSE),"CLUB","OK"))))),"")</f>
        <v/>
      </c>
      <c r="BI44" s="43"/>
      <c r="BJ44" s="14" t="str">
        <f>IF(BI44&lt;&gt;"",IF(BI44="Victoire",IF(VLOOKUP(BF44,$A$8:$BL$60,61,FALSE)="Défaite","OK","ERR"),IF(BI44="Défaite",IF(VLOOKUP(BF44,$A$8:$BL$60,61,FALSE)="Victoire","OK","ERR"),IF(BI44="Nul",IF(VLOOKUP(BF44,$A$8:$BL$60,61,FALSE)="Nul","OK","ERR")))),"")</f>
        <v/>
      </c>
      <c r="BK44" s="41"/>
      <c r="BL44" s="56">
        <f>IF(BI44="Victoire",100-ROUNDDOWN(20*BK44/$H44,0),
IF(BI44="Défaite",10+ROUNDDOWN(20*VLOOKUP(BF44,$A$8:$BU$48,42,FALSE)/VLOOKUP(BF44,$A$8:$H$48,8,FALSE),0),
IF(AND(BI44="Nul",$AP44&lt;&gt;$H44),40+(2*ROUNDDOWN(10*VLOOKUP(BF44,$A$8:$BU$48,42,FALSE)/VLOOKUP(BF44,$A$8:$H$48,8,FALSE),0)-ROUNDDOWN(10*BK44/$H44,0)),IF(AND(BI44="Nul",$AP44=$H44),58,0))))</f>
        <v>0</v>
      </c>
      <c r="BM44" s="89">
        <f>E44+E45+E46</f>
        <v>0</v>
      </c>
      <c r="BN44" s="60">
        <f>IF($I44&lt;&gt;"",VLOOKUP($I44,$A$8:$H$60,5,FALSE),0)+IF($P44&lt;&gt;"",VLOOKUP($P44,$A$8:$H$60,5,FALSE),0)+IF($W44&lt;&gt;"",VLOOKUP($W44,$A$8:$H$60,5,FALSE),0)+IF($AD44&lt;&gt;"",VLOOKUP($AD44,$A$8:$H$60,5,FALSE),0)+IF($AK44&lt;&gt;"",VLOOKUP($AK44,$A$8:$H$60,5,FALSE),0)+IF($AY44&lt;&gt;"",VLOOKUP($AY44,$A$8:$H$60,5,FALSE),0)+IF($BF44&lt;&gt;"",VLOOKUP($BF44,$A$8:$H$60,5,FALSE),0)+IF($AR44&lt;&gt;"",VLOOKUP($AR44,$A$8:$H$60,5,FALSE),0)</f>
        <v>0</v>
      </c>
      <c r="BO44" s="62"/>
      <c r="BP44" s="62"/>
    </row>
    <row r="45" spans="1:68" s="5" customFormat="1" ht="16.5">
      <c r="A45" s="41"/>
      <c r="B45" s="97"/>
      <c r="C45" s="97"/>
      <c r="D45" s="97"/>
      <c r="E45" s="91">
        <f>O45+V45+AC45+AJ45+AQ45+BP45+AX45+BE45+BL45</f>
        <v>0</v>
      </c>
      <c r="F45" s="41"/>
      <c r="G45" s="56" t="str">
        <f>IF($F45&lt;&gt;"",VLOOKUP(F45,Armees!$A$1:$B$283,2,FALSE),"")</f>
        <v/>
      </c>
      <c r="H45" s="42"/>
      <c r="I45" s="98"/>
      <c r="J45" s="50" t="str">
        <f>IF(I45&lt;&gt;"",VLOOKUP(I45,$A$8:$C$48,2,FALSE),"")</f>
        <v/>
      </c>
      <c r="K45" s="43" t="str">
        <f>IF(I45&lt;&gt;"",IF(I45=$A45,"ERR",IF(OR(I45=$P45,I45=$W45,I45=$AD45,I45=$AK45,I45=$AR45,I45=$AY45,I45=$BF45),"DUP",IF(ISNA(VLOOKUP(I45,$A$8:$A$60,1,FALSE)),"ERR",IF(COUNTIF($I$8:$I$60,I45)&gt;1,"ERR",IF($D45=VLOOKUP(I45,$A$8:$D$60,4,FALSE),"CLUB","OK"))))),"")</f>
        <v/>
      </c>
      <c r="L45" s="43"/>
      <c r="M45" s="73" t="str">
        <f>IF(L45&lt;&gt;"",IF(L45="Victoire",IF(VLOOKUP(I45,$A$8:$L$60,12,FALSE)="Défaite","OK","ERR"),IF(L45="Défaite",IF(VLOOKUP(I45,$A$8:$L$60,12,FALSE)="Victoire","OK","ERR"),IF(L45="Nul",IF(VLOOKUP(I45,$A$8:$L$60,12,FALSE)="Nul","OK","ERR")))),"")</f>
        <v/>
      </c>
      <c r="N45" s="41"/>
      <c r="O45" s="56">
        <f>IF(L45="Victoire",100-ROUNDDOWN(20*N45/$H45,0),
IF(L45="Défaite",10+ROUNDDOWN(20*VLOOKUP(I45,$A$8:$N$48,14,FALSE)/VLOOKUP(I45,$A$8:$H$48,8,FALSE),0),
IF(AND(L45="Nul",$N45&lt;&gt;$H45),40+(2*ROUNDDOWN(10*VLOOKUP(I45,$A$8:$N$48,14,FALSE)/VLOOKUP(I45,$A$8:$H$48,8,FALSE),0)-ROUNDDOWN(10*N45/$H45,0)),IF(AND(L45="Nul",$N45=$H45),58,0))))</f>
        <v>0</v>
      </c>
      <c r="P45" s="98"/>
      <c r="Q45" s="50" t="str">
        <f>IF(P45&lt;&gt;"",VLOOKUP(P45,$A$8:$C$48,2,FALSE),"")</f>
        <v/>
      </c>
      <c r="R45" s="14" t="str">
        <f>IF(P45&lt;&gt;"",IF(P45=$A45,"ERR",IF(OR(P45=$I45,P45=$W45,P45=$AD45,P45=$AK45,P45=$AR45,P45=$AY45,P45=$BF45),"DUP",IF(ISNA(VLOOKUP(P45,$A$8:$A$60,1,FALSE)),"ERR",IF(COUNTIF($I$8:$I$60,P45)&gt;1,"ERR",IF($D45=VLOOKUP(P45,$A$8:$D$60,4,FALSE),"CLUB","OK"))))),"")</f>
        <v/>
      </c>
      <c r="S45" s="43"/>
      <c r="T45" s="43" t="str">
        <f>IF(S45&lt;&gt;"",IF(S45="Victoire",IF(VLOOKUP(P45,$A$8:$BL$60,19,FALSE)="Défaite","OK","ERR"),IF(S45="Défaite",IF(VLOOKUP(P45,$A$8:$BL$60,19,FALSE)="Victoire","OK","ERR"),IF(S45="Nul",IF(VLOOKUP(P45,$A$8:$BL$60,19,FALSE)="Nul","OK","ERR")))),"")</f>
        <v/>
      </c>
      <c r="U45" s="41"/>
      <c r="V45" s="56">
        <f>IF(S45="Victoire",100-ROUNDDOWN(20*U45/$H45,0),
IF(S45="Défaite",10+ROUNDDOWN(20*VLOOKUP(P45,$A$8:$AO$48,21,FALSE)/VLOOKUP(P45,$A$8:$H$48,8,FALSE),0),
IF(AND(S45="Nul",$U45&lt;&gt;$H45),40+(2*ROUNDDOWN(10*VLOOKUP(P45,$A$8:$AO$48,21,FALSE)/VLOOKUP(P45,$A$8:$H$48,8,FALSE),0)-ROUNDDOWN(10*U45/$H45,0)),IF(AND(S45="Nul",$U45=$H45),58,0))))</f>
        <v>0</v>
      </c>
      <c r="W45" s="98"/>
      <c r="X45" s="50" t="str">
        <f>IF(W45&lt;&gt;"",VLOOKUP(W45,$A$8:$C$48,2,FALSE),"")</f>
        <v/>
      </c>
      <c r="Y45" s="14" t="str">
        <f>IF(W45&lt;&gt;"",IF(W45=$A45,"ERR",IF(OR(W45=$P45,W45=$I45,W45=$AD45,W45=$AK45,W45=$AR45,W45=$AY45,W45=$BF45),"DUP",IF(ISNA(VLOOKUP(W45,$A$8:$A$60,1,FALSE)),"ERR",IF(COUNTIF($I$8:$I$60,W45)&gt;1,"ERR",IF($D45=VLOOKUP(W45,$A$8:$D$60,4,FALSE),"CLUB","OK"))))),"")</f>
        <v/>
      </c>
      <c r="Z45" s="43"/>
      <c r="AA45" s="43" t="str">
        <f>IF(Z45&lt;&gt;"",IF(Z45="Victoire",IF(VLOOKUP(W45,$A$8:$BJ$60,26,FALSE)="Défaite","OK","ERR"),IF(Z45="Défaite",IF(VLOOKUP(W45,$A$8:$BJ$60,26,FALSE)="Victoire","OK","ERR"),IF(Z45="Nul",IF(VLOOKUP(W45,$A$8:$BJ$60,26,FALSE)="Nul","OK","ERR")))),"")</f>
        <v/>
      </c>
      <c r="AB45" s="41"/>
      <c r="AC45" s="92">
        <f>IF(Z45="Victoire",100-ROUNDDOWN(20*AB45/$H45,0),
IF(Z45="Défaite",10+ROUNDDOWN(20*VLOOKUP(W45,$A$8:$AO$48,28,FALSE)/VLOOKUP(W45,$A$8:$H$48,8,FALSE),0),
IF(AND(Z45="Nul",$AB45&lt;&gt;$H45),40+(2*ROUNDDOWN(10*VLOOKUP(W45,$A$8:$AO$48,28,FALSE)/VLOOKUP(W45,$A$8:$H$48,8,FALSE),0)-ROUNDDOWN(10*AB45/$H45,0)),IF(AND(Z45="Nul",$AB45=$H45),58,0))))</f>
        <v>0</v>
      </c>
      <c r="AD45" s="99"/>
      <c r="AE45" s="50" t="str">
        <f>IF(AD45&lt;&gt;"",VLOOKUP(AD45,$A$8:$C$48,2,FALSE),"")</f>
        <v/>
      </c>
      <c r="AF45" s="14" t="str">
        <f>IF(AD45&lt;&gt;"",IF(AD45=$A45,"ERR",IF(OR(AD45=$P45,AD45=$W45,AD45=$I45,AD45=$AK45, AD45=$AR45,AD45=$AY45,AD45=$BF45),"DUP",IF(ISNA(VLOOKUP(AD45,$A$8:$A$60,1,FALSE)),"ERR",IF(COUNTIF($I$8:$I$60,AD45)&gt;1,"ERR",IF($D45=VLOOKUP(AD45,$A$8:$D$60,4,FALSE),"CLUB","OK"))))),"")</f>
        <v/>
      </c>
      <c r="AG45" s="43"/>
      <c r="AH45" s="43" t="str">
        <f>IF(AG45&lt;&gt;"",IF(AG45="Victoire",IF(VLOOKUP(AD45,$A$8:$BJ$60,33,FALSE)="Défaite","OK","ERR"),IF(AG45="Défaite",IF(VLOOKUP(AD45,$A$8:$BJ$60,33,FALSE)="Victoire","OK","ERR"),IF(AG45="Nul",IF(VLOOKUP(AD45,$A$8:$BJ$60,33,FALSE)="Nul","OK","ERR")))),"")</f>
        <v/>
      </c>
      <c r="AI45" s="41"/>
      <c r="AJ45" s="56">
        <f>IF(AG45="Victoire",100-ROUNDDOWN(20*AI45/$H45,0),
IF(AG45="Défaite",10+ROUNDDOWN(20*VLOOKUP(AD45,$A$8:$AO$48,35,FALSE)/VLOOKUP(AD45,$A$8:$H$48,8,FALSE),0),
IF(AND(AG45="Nul",$AI45&lt;&gt;$H45),40+(2*ROUNDDOWN(10*VLOOKUP(AD45,$A$8:$AO$48,35,FALSE)/VLOOKUP(AD45,$A$8:$H$48,8,FALSE),0)-ROUNDDOWN(10*AI45/$H45,0)),IF(AND(AG45="Nul",$AI45=$H45),58,0))))</f>
        <v>0</v>
      </c>
      <c r="AK45" s="98"/>
      <c r="AL45" s="50" t="str">
        <f>IF(AK45&lt;&gt;"",VLOOKUP(AK45,$A$8:$C$48,2,FALSE),"")</f>
        <v/>
      </c>
      <c r="AM45" s="14" t="str">
        <f>IF(AK45&lt;&gt;"",IF(AK45=$A45,"ERR",IF(OR(AK45=$P45,AK45=$W45,AK45=$AD45,AK45=$I45, AK45=$AR45,AK45=$AY45,AK45=$BF45),"DUP",IF(ISNA(VLOOKUP(AK45,$A$8:$A$48,1,FALSE)),"ERR",IF(COUNTIF($I$8:$I$48,AK45)&gt;1,"ERR",IF($D45=VLOOKUP(AK45,$A$8:$D$48,4,FALSE),"CLUB","OK"))))),"")</f>
        <v/>
      </c>
      <c r="AN45" s="43"/>
      <c r="AO45" s="14" t="str">
        <f>IF(AN45&lt;&gt;"",IF(AN45="Victoire",IF(VLOOKUP(AK45,$A$8:$BL$60,40,FALSE)="Défaite","OK","ERR"),IF(AN45="Défaite",IF(VLOOKUP(AK45,$A$8:$BL$60,40,FALSE)="Victoire","OK","ERR"),IF(AN45="Nul",IF(VLOOKUP(AK45,$A$8:$BL$60,40,FALSE)="Nul","OK","ERR")))),"")</f>
        <v/>
      </c>
      <c r="AP45" s="41"/>
      <c r="AQ45" s="56">
        <f>IF(AN45="Victoire",100-ROUNDDOWN(20*AP45/$H45,0),
IF(AN45="Défaite",10+ROUNDDOWN(20*VLOOKUP(AK45,$A$8:$BU$48,42,FALSE)/VLOOKUP(AK45,$A$8:$H$48,8,FALSE),0),
IF(AND(AN45="Nul",$AP45&lt;&gt;$H45),40+(2*ROUNDDOWN(10*VLOOKUP(AK45,$A$8:$BU$48,42,FALSE)/VLOOKUP(AK45,$A$8:$H$48,8,FALSE),0)-ROUNDDOWN(10*AP45/$H45,0)),IF(AND(AN45="Nul",$AP45=$H45),58,0))))</f>
        <v>0</v>
      </c>
      <c r="AR45" s="98"/>
      <c r="AS45" s="50" t="str">
        <f>IF(AR45&lt;&gt;"",VLOOKUP(AR45,$A$8:$C$48,2,FALSE),"")</f>
        <v/>
      </c>
      <c r="AT45" s="43" t="str">
        <f>IF(AR45&lt;&gt;"",IF(AR45=$A45,"ERR",IF(OR(AR45=$P45,AR45=$W45,AR45=$AD45,AR45=$AK45,AR45=$AY45,AR45=$BF45),"DUP",IF(ISNA(VLOOKUP(AR45,$A$8:$A$48,1,FALSE)),"ERR",IF(COUNTIF($I$8:$I$48,AR45)&gt;1,"ERR",IF($D45=VLOOKUP(AR45,$A$8:$D$48,4,FALSE),"CLUB","OK"))))),"")</f>
        <v/>
      </c>
      <c r="AU45" s="43"/>
      <c r="AV45" s="14" t="str">
        <f>IF(AU45&lt;&gt;"",IF(AU45="Victoire",IF(VLOOKUP(AR45,$A$8:$BL$60,47,FALSE)="Défaite","OK","ERR"),IF(AU45="Défaite",IF(VLOOKUP(AR45,$A$8:$BL$60,47,FALSE)="Victoire","OK","ERR"),IF(AU45="Nul",IF(VLOOKUP(AR45,$A$8:$BL$60,47,FALSE)="Nul","OK","ERR")))),"")</f>
        <v/>
      </c>
      <c r="AW45" s="41"/>
      <c r="AX45" s="56">
        <f>IF(AU45="Victoire",100-ROUNDDOWN(20*AW45/$H45,0),
IF(AU45="Défaite",10+ROUNDDOWN(20*VLOOKUP(AR45,$A$8:$BU$48,42,FALSE)/VLOOKUP(AR45,$A$8:$H$48,8,FALSE),0),
IF(AND(AU45="Nul",$AP45&lt;&gt;$H45),40+(2*ROUNDDOWN(10*VLOOKUP(AR45,$A$8:$BU$48,42,FALSE)/VLOOKUP(AR45,$A$8:$H$48,8,FALSE),0)-ROUNDDOWN(10*AW45/$H45,0)),IF(AND(AU45="Nul",$AP45=$H45),58,0))))</f>
        <v>0</v>
      </c>
      <c r="AY45" s="98"/>
      <c r="AZ45" s="50" t="str">
        <f>IF(AY45&lt;&gt;"",VLOOKUP(AY45,$A$8:$C$48,2,FALSE),"")</f>
        <v/>
      </c>
      <c r="BA45" s="43" t="str">
        <f>IF(AY45&lt;&gt;"",IF(AY45=$A45,"ERR",IF(OR(AY45=$P45,AY45=$W45,AY45=$AD45,AY45=$AK45,AY45=$AR45,AY45=$BG45,AY45=$BF45),"DUP",IF(ISNA(VLOOKUP(AY45,$A$8:$A$48,1,FALSE)),"ERR",IF(COUNTIF($I$8:$I$48,AY45)&gt;1,"ERR",IF($D45=VLOOKUP(AY45,$A$8:$D$48,4,FALSE),"CLUB","OK"))))),"")</f>
        <v/>
      </c>
      <c r="BB45" s="43"/>
      <c r="BC45" s="14" t="str">
        <f>IF(BB45&lt;&gt;"",IF(BB45="Victoire",IF(VLOOKUP(AY45,$A$8:$BL$60,54,FALSE)="Défaite","OK","ERR"),IF(BB45="Défaite",IF(VLOOKUP(AY45,$A$8:$BL$60,54,FALSE)="Victoire","OK","ERR"),IF(BB45="Nul",IF(VLOOKUP(AY45,$A$8:$BL$54,54,FALSE)="Nul","OK","ERR")))),"")</f>
        <v/>
      </c>
      <c r="BD45" s="41"/>
      <c r="BE45" s="56">
        <f>IF(BB45="Victoire",100-ROUNDDOWN(20*BD45/$H45,0),
IF(BB45="Défaite",10+ROUNDDOWN(20*VLOOKUP(AY45,$A$8:$BU$48,42,FALSE)/VLOOKUP(AY45,$A$8:$H$48,8,FALSE),0),
IF(AND(BB45="Nul",$AP45&lt;&gt;$H45),40+(2*ROUNDDOWN(10*VLOOKUP(AY45,$A$8:$BU$48,42,FALSE)/VLOOKUP(AY45,$A$8:$H$48,8,FALSE),0)-ROUNDDOWN(10*BD45/$H45,0)),IF(AND(BB45="Nul",$AP45=$H45),58,0))))</f>
        <v>0</v>
      </c>
      <c r="BF45" s="98"/>
      <c r="BG45" s="50" t="str">
        <f>IF(BF45&lt;&gt;"",VLOOKUP(BF45,$A$8:$C$48,2,FALSE),"")</f>
        <v/>
      </c>
      <c r="BH45" s="43" t="str">
        <f>IF(BF45&lt;&gt;"",IF(BF45=$A45,"ERR",IF(OR(BF45=$P45,BF45=$W45,BF45=$AD45,BF45=$AK45,BF45=$AR45,BF45=$AY45,BF45=$BG45),"DUP",IF(ISNA(VLOOKUP(BF45,$A$8:$A$48,1,FALSE)),"ERR",IF(COUNTIF($I$8:$I$48,BF45)&gt;1,"ERR",IF($D45=VLOOKUP(BF45,$A$8:$D$48,4,FALSE),"CLUB","OK"))))),"")</f>
        <v/>
      </c>
      <c r="BI45" s="43"/>
      <c r="BJ45" s="14" t="str">
        <f>IF(BI45&lt;&gt;"",IF(BI45="Victoire",IF(VLOOKUP(BF45,$A$8:$BL$60,61,FALSE)="Défaite","OK","ERR"),IF(BI45="Défaite",IF(VLOOKUP(BF45,$A$8:$BL$60,61,FALSE)="Victoire","OK","ERR"),IF(BI45="Nul",IF(VLOOKUP(BF45,$A$8:$BL$60,61,FALSE)="Nul","OK","ERR")))),"")</f>
        <v/>
      </c>
      <c r="BK45" s="41"/>
      <c r="BL45" s="56">
        <f>IF(BI45="Victoire",100-ROUNDDOWN(20*BK45/$H45,0),
IF(BI45="Défaite",10+ROUNDDOWN(20*VLOOKUP(BF45,$A$8:$BU$48,42,FALSE)/VLOOKUP(BF45,$A$8:$H$48,8,FALSE),0),
IF(AND(BI45="Nul",$AP45&lt;&gt;$H45),40+(2*ROUNDDOWN(10*VLOOKUP(BF45,$A$8:$BU$48,42,FALSE)/VLOOKUP(BF45,$A$8:$H$48,8,FALSE),0)-ROUNDDOWN(10*BK45/$H45,0)),IF(AND(BI45="Nul",$AP45=$H45),58,0))))</f>
        <v>0</v>
      </c>
      <c r="BM45" s="89">
        <f>E44+E45+E46</f>
        <v>0</v>
      </c>
      <c r="BN45" s="60">
        <f>IF($I45&lt;&gt;"",VLOOKUP($I45,$A$8:$H$60,5,FALSE),0)+IF($P45&lt;&gt;"",VLOOKUP($P45,$A$8:$H$60,5,FALSE),0)+IF($W45&lt;&gt;"",VLOOKUP($W45,$A$8:$H$60,5,FALSE),0)+IF($AD45&lt;&gt;"",VLOOKUP($AD45,$A$8:$H$60,5,FALSE),0)+IF($AK45&lt;&gt;"",VLOOKUP($AK45,$A$8:$H$60,5,FALSE),0)+IF($AY45&lt;&gt;"",VLOOKUP($AY45,$A$8:$H$60,5,FALSE),0)+IF($BF45&lt;&gt;"",VLOOKUP($BF45,$A$8:$H$60,5,FALSE),0)+IF($AR45&lt;&gt;"",VLOOKUP($AR45,$A$8:$H$60,5,FALSE),0)</f>
        <v>0</v>
      </c>
      <c r="BO45" s="62"/>
      <c r="BP45" s="62"/>
    </row>
    <row r="46" spans="1:68" s="5" customFormat="1" ht="16.5">
      <c r="A46" s="41"/>
      <c r="B46" s="97"/>
      <c r="C46" s="97"/>
      <c r="D46" s="97"/>
      <c r="E46" s="91">
        <f>O46+V46+AC46+AJ46+AQ46+BP46+AX46+BE46+BL46</f>
        <v>0</v>
      </c>
      <c r="F46" s="41"/>
      <c r="G46" s="56" t="str">
        <f>IF($F46&lt;&gt;"",VLOOKUP(F46,Armees!$A$1:$B$283,2,FALSE),"")</f>
        <v/>
      </c>
      <c r="H46" s="42"/>
      <c r="I46" s="98"/>
      <c r="J46" s="50" t="str">
        <f>IF(I46&lt;&gt;"",VLOOKUP(I46,$A$8:$C$48,2,FALSE),"")</f>
        <v/>
      </c>
      <c r="K46" s="43" t="str">
        <f>IF(I46&lt;&gt;"",IF(I46=$A46,"ERR",IF(OR(I46=$P46,I46=$W46,I46=$AD46,I46=$AK46,I46=$AR46,I46=$AY46,I46=$BF46),"DUP",IF(ISNA(VLOOKUP(I46,$A$8:$A$60,1,FALSE)),"ERR",IF(COUNTIF($I$8:$I$60,I46)&gt;1,"ERR",IF($D46=VLOOKUP(I46,$A$8:$D$60,4,FALSE),"CLUB","OK"))))),"")</f>
        <v/>
      </c>
      <c r="L46" s="43"/>
      <c r="M46" s="73" t="str">
        <f>IF(L46&lt;&gt;"",IF(L46="Victoire",IF(VLOOKUP(I46,$A$8:$L$60,12,FALSE)="Défaite","OK","ERR"),IF(L46="Défaite",IF(VLOOKUP(I46,$A$8:$L$60,12,FALSE)="Victoire","OK","ERR"),IF(L46="Nul",IF(VLOOKUP(I46,$A$8:$L$60,12,FALSE)="Nul","OK","ERR")))),"")</f>
        <v/>
      </c>
      <c r="N46" s="41"/>
      <c r="O46" s="56">
        <f>IF(L46="Victoire",100-ROUNDDOWN(20*N46/$H46,0),
IF(L46="Défaite",10+ROUNDDOWN(20*VLOOKUP(I46,$A$8:$N$48,14,FALSE)/VLOOKUP(I46,$A$8:$H$48,8,FALSE),0),
IF(AND(L46="Nul",$N46&lt;&gt;$H46),40+(2*ROUNDDOWN(10*VLOOKUP(I46,$A$8:$N$48,14,FALSE)/VLOOKUP(I46,$A$8:$H$48,8,FALSE),0)-ROUNDDOWN(10*N46/$H46,0)),IF(AND(L46="Nul",$N46=$H46),58,0))))</f>
        <v>0</v>
      </c>
      <c r="P46" s="98"/>
      <c r="Q46" s="50" t="str">
        <f>IF(P46&lt;&gt;"",VLOOKUP(P46,$A$8:$C$48,2,FALSE),"")</f>
        <v/>
      </c>
      <c r="R46" s="14" t="str">
        <f>IF(P46&lt;&gt;"",IF(P46=$A46,"ERR",IF(OR(P46=$I46,P46=$W46,P46=$AD46,P46=$AK46,P46=$AR46,P46=$AY46,P46=$BF46),"DUP",IF(ISNA(VLOOKUP(P46,$A$8:$A$60,1,FALSE)),"ERR",IF(COUNTIF($I$8:$I$60,P46)&gt;1,"ERR",IF($D46=VLOOKUP(P46,$A$8:$D$60,4,FALSE),"CLUB","OK"))))),"")</f>
        <v/>
      </c>
      <c r="S46" s="43"/>
      <c r="T46" s="43" t="str">
        <f>IF(S46&lt;&gt;"",IF(S46="Victoire",IF(VLOOKUP(P46,$A$8:$BL$60,19,FALSE)="Défaite","OK","ERR"),IF(S46="Défaite",IF(VLOOKUP(P46,$A$8:$BL$60,19,FALSE)="Victoire","OK","ERR"),IF(S46="Nul",IF(VLOOKUP(P46,$A$8:$BL$60,19,FALSE)="Nul","OK","ERR")))),"")</f>
        <v/>
      </c>
      <c r="U46" s="41"/>
      <c r="V46" s="56">
        <f>IF(S46="Victoire",100-ROUNDDOWN(20*U46/$H46,0),
IF(S46="Défaite",10+ROUNDDOWN(20*VLOOKUP(P46,$A$8:$AO$48,21,FALSE)/VLOOKUP(P46,$A$8:$H$48,8,FALSE),0),
IF(AND(S46="Nul",$U46&lt;&gt;$H46),40+(2*ROUNDDOWN(10*VLOOKUP(P46,$A$8:$AO$48,21,FALSE)/VLOOKUP(P46,$A$8:$H$48,8,FALSE),0)-ROUNDDOWN(10*U46/$H46,0)),IF(AND(S46="Nul",$U46=$H46),58,0))))</f>
        <v>0</v>
      </c>
      <c r="W46" s="98"/>
      <c r="X46" s="50" t="str">
        <f>IF(W46&lt;&gt;"",VLOOKUP(W46,$A$8:$C$48,2,FALSE),"")</f>
        <v/>
      </c>
      <c r="Y46" s="14" t="str">
        <f>IF(W46&lt;&gt;"",IF(W46=$A46,"ERR",IF(OR(W46=$P46,W46=$I46,W46=$AD46,W46=$AK46,W46=$AR46,W46=$AY46,W46=$BF46),"DUP",IF(ISNA(VLOOKUP(W46,$A$8:$A$60,1,FALSE)),"ERR",IF(COUNTIF($I$8:$I$60,W46)&gt;1,"ERR",IF($D46=VLOOKUP(W46,$A$8:$D$60,4,FALSE),"CLUB","OK"))))),"")</f>
        <v/>
      </c>
      <c r="Z46" s="43"/>
      <c r="AA46" s="43" t="str">
        <f>IF(Z46&lt;&gt;"",IF(Z46="Victoire",IF(VLOOKUP(W46,$A$8:$BJ$60,26,FALSE)="Défaite","OK","ERR"),IF(Z46="Défaite",IF(VLOOKUP(W46,$A$8:$BJ$60,26,FALSE)="Victoire","OK","ERR"),IF(Z46="Nul",IF(VLOOKUP(W46,$A$8:$BJ$60,26,FALSE)="Nul","OK","ERR")))),"")</f>
        <v/>
      </c>
      <c r="AB46" s="41"/>
      <c r="AC46" s="92">
        <f>IF(Z46="Victoire",100-ROUNDDOWN(20*AB46/$H46,0),
IF(Z46="Défaite",10+ROUNDDOWN(20*VLOOKUP(W46,$A$8:$AO$48,28,FALSE)/VLOOKUP(W46,$A$8:$H$48,8,FALSE),0),
IF(AND(Z46="Nul",$AB46&lt;&gt;$H46),40+(2*ROUNDDOWN(10*VLOOKUP(W46,$A$8:$AO$48,28,FALSE)/VLOOKUP(W46,$A$8:$H$48,8,FALSE),0)-ROUNDDOWN(10*AB46/$H46,0)),IF(AND(Z46="Nul",$AB46=$H46),58,0))))</f>
        <v>0</v>
      </c>
      <c r="AD46" s="99"/>
      <c r="AE46" s="50" t="str">
        <f>IF(AD46&lt;&gt;"",VLOOKUP(AD46,$A$8:$C$48,2,FALSE),"")</f>
        <v/>
      </c>
      <c r="AF46" s="14" t="str">
        <f>IF(AD46&lt;&gt;"",IF(AD46=$A46,"ERR",IF(OR(AD46=$P46,AD46=$W46,AD46=$I46,AD46=$AK46, AD46=$AR46,AD46=$AY46,AD46=$BF46),"DUP",IF(ISNA(VLOOKUP(AD46,$A$8:$A$60,1,FALSE)),"ERR",IF(COUNTIF($I$8:$I$60,AD46)&gt;1,"ERR",IF($D46=VLOOKUP(AD46,$A$8:$D$60,4,FALSE),"CLUB","OK"))))),"")</f>
        <v/>
      </c>
      <c r="AG46" s="43"/>
      <c r="AH46" s="43" t="str">
        <f>IF(AG46&lt;&gt;"",IF(AG46="Victoire",IF(VLOOKUP(AD46,$A$8:$BJ$60,33,FALSE)="Défaite","OK","ERR"),IF(AG46="Défaite",IF(VLOOKUP(AD46,$A$8:$BJ$60,33,FALSE)="Victoire","OK","ERR"),IF(AG46="Nul",IF(VLOOKUP(AD46,$A$8:$BJ$60,33,FALSE)="Nul","OK","ERR")))),"")</f>
        <v/>
      </c>
      <c r="AI46" s="41"/>
      <c r="AJ46" s="56">
        <f>IF(AG46="Victoire",100-ROUNDDOWN(20*AI46/$H46,0),
IF(AG46="Défaite",10+ROUNDDOWN(20*VLOOKUP(AD46,$A$8:$AO$48,35,FALSE)/VLOOKUP(AD46,$A$8:$H$48,8,FALSE),0),
IF(AND(AG46="Nul",$AI46&lt;&gt;$H46),40+(2*ROUNDDOWN(10*VLOOKUP(AD46,$A$8:$AO$48,35,FALSE)/VLOOKUP(AD46,$A$8:$H$48,8,FALSE),0)-ROUNDDOWN(10*AI46/$H46,0)),IF(AND(AG46="Nul",$AI46=$H46),58,0))))</f>
        <v>0</v>
      </c>
      <c r="AK46" s="98"/>
      <c r="AL46" s="50" t="str">
        <f>IF(AK46&lt;&gt;"",VLOOKUP(AK46,$A$8:$C$48,2,FALSE),"")</f>
        <v/>
      </c>
      <c r="AM46" s="14" t="str">
        <f>IF(AK46&lt;&gt;"",IF(AK46=$A46,"ERR",IF(OR(AK46=$P46,AK46=$W46,AK46=$AD46,AK46=$I46, AK46=$AR46,AK46=$AY46,AK46=$BF46),"DUP",IF(ISNA(VLOOKUP(AK46,$A$8:$A$48,1,FALSE)),"ERR",IF(COUNTIF($I$8:$I$48,AK46)&gt;1,"ERR",IF($D46=VLOOKUP(AK46,$A$8:$D$48,4,FALSE),"CLUB","OK"))))),"")</f>
        <v/>
      </c>
      <c r="AN46" s="43"/>
      <c r="AO46" s="14" t="str">
        <f>IF(AN46&lt;&gt;"",IF(AN46="Victoire",IF(VLOOKUP(AK46,$A$8:$BL$60,40,FALSE)="Défaite","OK","ERR"),IF(AN46="Défaite",IF(VLOOKUP(AK46,$A$8:$BL$60,40,FALSE)="Victoire","OK","ERR"),IF(AN46="Nul",IF(VLOOKUP(AK46,$A$8:$BL$60,40,FALSE)="Nul","OK","ERR")))),"")</f>
        <v/>
      </c>
      <c r="AP46" s="41"/>
      <c r="AQ46" s="56">
        <f>IF(AN46="Victoire",100-ROUNDDOWN(20*AP46/$H46,0),
IF(AN46="Défaite",10+ROUNDDOWN(20*VLOOKUP(AK46,$A$8:$BU$48,42,FALSE)/VLOOKUP(AK46,$A$8:$H$48,8,FALSE),0),
IF(AND(AN46="Nul",$AP46&lt;&gt;$H46),40+(2*ROUNDDOWN(10*VLOOKUP(AK46,$A$8:$BU$48,42,FALSE)/VLOOKUP(AK46,$A$8:$H$48,8,FALSE),0)-ROUNDDOWN(10*AP46/$H46,0)),IF(AND(AN46="Nul",$AP46=$H46),58,0))))</f>
        <v>0</v>
      </c>
      <c r="AR46" s="98"/>
      <c r="AS46" s="50" t="str">
        <f>IF(AR46&lt;&gt;"",VLOOKUP(AR46,$A$8:$C$48,2,FALSE),"")</f>
        <v/>
      </c>
      <c r="AT46" s="43" t="str">
        <f>IF(AR46&lt;&gt;"",IF(AR46=$A46,"ERR",IF(OR(AR46=$P46,AR46=$W46,AR46=$AD46,AR46=$AK46,AR46=$AY46,AR46=$BF46),"DUP",IF(ISNA(VLOOKUP(AR46,$A$8:$A$48,1,FALSE)),"ERR",IF(COUNTIF($I$8:$I$48,AR46)&gt;1,"ERR",IF($D46=VLOOKUP(AR46,$A$8:$D$48,4,FALSE),"CLUB","OK"))))),"")</f>
        <v/>
      </c>
      <c r="AU46" s="43"/>
      <c r="AV46" s="14" t="str">
        <f>IF(AU46&lt;&gt;"",IF(AU46="Victoire",IF(VLOOKUP(AR46,$A$8:$BL$60,47,FALSE)="Défaite","OK","ERR"),IF(AU46="Défaite",IF(VLOOKUP(AR46,$A$8:$BL$60,47,FALSE)="Victoire","OK","ERR"),IF(AU46="Nul",IF(VLOOKUP(AR46,$A$8:$BL$60,47,FALSE)="Nul","OK","ERR")))),"")</f>
        <v/>
      </c>
      <c r="AW46" s="41"/>
      <c r="AX46" s="56">
        <f>IF(AU46="Victoire",100-ROUNDDOWN(20*AW46/$H46,0),
IF(AU46="Défaite",10+ROUNDDOWN(20*VLOOKUP(AR46,$A$8:$BU$48,42,FALSE)/VLOOKUP(AR46,$A$8:$H$48,8,FALSE),0),
IF(AND(AU46="Nul",$AP46&lt;&gt;$H46),40+(2*ROUNDDOWN(10*VLOOKUP(AR46,$A$8:$BU$48,42,FALSE)/VLOOKUP(AR46,$A$8:$H$48,8,FALSE),0)-ROUNDDOWN(10*AW46/$H46,0)),IF(AND(AU46="Nul",$AP46=$H46),58,0))))</f>
        <v>0</v>
      </c>
      <c r="AY46" s="98"/>
      <c r="AZ46" s="50" t="str">
        <f>IF(AY46&lt;&gt;"",VLOOKUP(AY46,$A$8:$C$48,2,FALSE),"")</f>
        <v/>
      </c>
      <c r="BA46" s="43" t="str">
        <f>IF(AY46&lt;&gt;"",IF(AY46=$A46,"ERR",IF(OR(AY46=$P46,AY46=$W46,AY46=$AD46,AY46=$AK46,AY46=$AR46,AY46=$BG46,AY46=$BF46),"DUP",IF(ISNA(VLOOKUP(AY46,$A$8:$A$48,1,FALSE)),"ERR",IF(COUNTIF($I$8:$I$48,AY46)&gt;1,"ERR",IF($D46=VLOOKUP(AY46,$A$8:$D$48,4,FALSE),"CLUB","OK"))))),"")</f>
        <v/>
      </c>
      <c r="BB46" s="43"/>
      <c r="BC46" s="14" t="str">
        <f>IF(BB46&lt;&gt;"",IF(BB46="Victoire",IF(VLOOKUP(AY46,$A$8:$BL$60,54,FALSE)="Défaite","OK","ERR"),IF(BB46="Défaite",IF(VLOOKUP(AY46,$A$8:$BL$60,54,FALSE)="Victoire","OK","ERR"),IF(BB46="Nul",IF(VLOOKUP(AY46,$A$8:$BL$54,54,FALSE)="Nul","OK","ERR")))),"")</f>
        <v/>
      </c>
      <c r="BD46" s="41"/>
      <c r="BE46" s="56">
        <f>IF(BB46="Victoire",100-ROUNDDOWN(20*BD46/$H46,0),
IF(BB46="Défaite",10+ROUNDDOWN(20*VLOOKUP(AY46,$A$8:$BU$48,42,FALSE)/VLOOKUP(AY46,$A$8:$H$48,8,FALSE),0),
IF(AND(BB46="Nul",$AP46&lt;&gt;$H46),40+(2*ROUNDDOWN(10*VLOOKUP(AY46,$A$8:$BU$48,42,FALSE)/VLOOKUP(AY46,$A$8:$H$48,8,FALSE),0)-ROUNDDOWN(10*BD46/$H46,0)),IF(AND(BB46="Nul",$AP46=$H46),58,0))))</f>
        <v>0</v>
      </c>
      <c r="BF46" s="98"/>
      <c r="BG46" s="50" t="str">
        <f>IF(BF46&lt;&gt;"",VLOOKUP(BF46,$A$8:$C$48,2,FALSE),"")</f>
        <v/>
      </c>
      <c r="BH46" s="43" t="str">
        <f>IF(BF46&lt;&gt;"",IF(BF46=$A46,"ERR",IF(OR(BF46=$P46,BF46=$W46,BF46=$AD46,BF46=$AK46,BF46=$AR46,BF46=$AY46,BF46=$BG46),"DUP",IF(ISNA(VLOOKUP(BF46,$A$8:$A$48,1,FALSE)),"ERR",IF(COUNTIF($I$8:$I$48,BF46)&gt;1,"ERR",IF($D46=VLOOKUP(BF46,$A$8:$D$48,4,FALSE),"CLUB","OK"))))),"")</f>
        <v/>
      </c>
      <c r="BI46" s="43"/>
      <c r="BJ46" s="14" t="str">
        <f>IF(BI46&lt;&gt;"",IF(BI46="Victoire",IF(VLOOKUP(BF46,$A$8:$BL$60,61,FALSE)="Défaite","OK","ERR"),IF(BI46="Défaite",IF(VLOOKUP(BF46,$A$8:$BL$60,61,FALSE)="Victoire","OK","ERR"),IF(BI46="Nul",IF(VLOOKUP(BF46,$A$8:$BL$60,61,FALSE)="Nul","OK","ERR")))),"")</f>
        <v/>
      </c>
      <c r="BK46" s="41"/>
      <c r="BL46" s="56">
        <f>IF(BI46="Victoire",100-ROUNDDOWN(20*BK46/$H46,0),
IF(BI46="Défaite",10+ROUNDDOWN(20*VLOOKUP(BF46,$A$8:$BU$48,42,FALSE)/VLOOKUP(BF46,$A$8:$H$48,8,FALSE),0),
IF(AND(BI46="Nul",$AP46&lt;&gt;$H46),40+(2*ROUNDDOWN(10*VLOOKUP(BF46,$A$8:$BU$48,42,FALSE)/VLOOKUP(BF46,$A$8:$H$48,8,FALSE),0)-ROUNDDOWN(10*BK46/$H46,0)),IF(AND(BI46="Nul",$AP46=$H46),58,0))))</f>
        <v>0</v>
      </c>
      <c r="BM46" s="89">
        <f>E44+E45+E46</f>
        <v>0</v>
      </c>
      <c r="BN46" s="60">
        <f>IF($I46&lt;&gt;"",VLOOKUP($I46,$A$8:$H$60,5,FALSE),0)+IF($P46&lt;&gt;"",VLOOKUP($P46,$A$8:$H$60,5,FALSE),0)+IF($W46&lt;&gt;"",VLOOKUP($W46,$A$8:$H$60,5,FALSE),0)+IF($AD46&lt;&gt;"",VLOOKUP($AD46,$A$8:$H$60,5,FALSE),0)+IF($AK46&lt;&gt;"",VLOOKUP($AK46,$A$8:$H$60,5,FALSE),0)+IF($AY46&lt;&gt;"",VLOOKUP($AY46,$A$8:$H$60,5,FALSE),0)+IF($BF46&lt;&gt;"",VLOOKUP($BF46,$A$8:$H$60,5,FALSE),0)+IF($AR46&lt;&gt;"",VLOOKUP($AR46,$A$8:$H$60,5,FALSE),0)</f>
        <v>0</v>
      </c>
      <c r="BO46" s="62"/>
      <c r="BP46" s="62"/>
    </row>
    <row r="47" spans="1:68" s="5" customFormat="1" ht="16.5">
      <c r="A47" s="41"/>
      <c r="B47" s="97"/>
      <c r="C47" s="97"/>
      <c r="D47" s="97"/>
      <c r="E47" s="91">
        <f>O47+V47+AC47+AJ47+AQ47+BP47+AX47+BE47+BL47</f>
        <v>0</v>
      </c>
      <c r="F47" s="41"/>
      <c r="G47" s="56" t="str">
        <f>IF($F47&lt;&gt;"",VLOOKUP(F47,Armees!$A$1:$B$283,2,FALSE),"")</f>
        <v/>
      </c>
      <c r="H47" s="42"/>
      <c r="I47" s="98"/>
      <c r="J47" s="50" t="str">
        <f>IF(I47&lt;&gt;"",VLOOKUP(I47,$A$8:$C$48,2,FALSE),"")</f>
        <v/>
      </c>
      <c r="K47" s="43" t="str">
        <f>IF(I47&lt;&gt;"",IF(I47=$A47,"ERR",IF(OR(I47=$P47,I47=$W47,I47=$AD47,I47=$AK47,I47=$AR47,I47=$AY47,I47=$BF47),"DUP",IF(ISNA(VLOOKUP(I47,$A$8:$A$60,1,FALSE)),"ERR",IF(COUNTIF($I$8:$I$60,I47)&gt;1,"ERR",IF($D47=VLOOKUP(I47,$A$8:$D$60,4,FALSE),"CLUB","OK"))))),"")</f>
        <v/>
      </c>
      <c r="L47" s="43"/>
      <c r="M47" s="73" t="str">
        <f>IF(L47&lt;&gt;"",IF(L47="Victoire",IF(VLOOKUP(I47,$A$8:$L$60,12,FALSE)="Défaite","OK","ERR"),IF(L47="Défaite",IF(VLOOKUP(I47,$A$8:$L$60,12,FALSE)="Victoire","OK","ERR"),IF(L47="Nul",IF(VLOOKUP(I47,$A$8:$L$60,12,FALSE)="Nul","OK","ERR")))),"")</f>
        <v/>
      </c>
      <c r="N47" s="41"/>
      <c r="O47" s="56">
        <f>IF(L47="Victoire",100-ROUNDDOWN(20*N47/$H47,0),
IF(L47="Défaite",10+ROUNDDOWN(20*VLOOKUP(I47,$A$8:$N$48,14,FALSE)/VLOOKUP(I47,$A$8:$H$48,8,FALSE),0),
IF(AND(L47="Nul",$N47&lt;&gt;$H47),40+(2*ROUNDDOWN(10*VLOOKUP(I47,$A$8:$N$48,14,FALSE)/VLOOKUP(I47,$A$8:$H$48,8,FALSE),0)-ROUNDDOWN(10*N47/$H47,0)),IF(AND(L47="Nul",$N47=$H47),58,0))))</f>
        <v>0</v>
      </c>
      <c r="P47" s="98"/>
      <c r="Q47" s="50" t="str">
        <f>IF(P47&lt;&gt;"",VLOOKUP(P47,$A$8:$C$48,2,FALSE),"")</f>
        <v/>
      </c>
      <c r="R47" s="14" t="str">
        <f>IF(P47&lt;&gt;"",IF(P47=$A47,"ERR",IF(OR(P47=$I47,P47=$W47,P47=$AD47,P47=$AK47,P47=$AR47,P47=$AY47,P47=$BF47),"DUP",IF(ISNA(VLOOKUP(P47,$A$8:$A$60,1,FALSE)),"ERR",IF(COUNTIF($I$8:$I$60,P47)&gt;1,"ERR",IF($D47=VLOOKUP(P47,$A$8:$D$60,4,FALSE),"CLUB","OK"))))),"")</f>
        <v/>
      </c>
      <c r="S47" s="43"/>
      <c r="T47" s="43" t="str">
        <f>IF(S47&lt;&gt;"",IF(S47="Victoire",IF(VLOOKUP(P47,$A$8:$BL$60,19,FALSE)="Défaite","OK","ERR"),IF(S47="Défaite",IF(VLOOKUP(P47,$A$8:$BL$60,19,FALSE)="Victoire","OK","ERR"),IF(S47="Nul",IF(VLOOKUP(P47,$A$8:$BL$60,19,FALSE)="Nul","OK","ERR")))),"")</f>
        <v/>
      </c>
      <c r="U47" s="41"/>
      <c r="V47" s="56">
        <f>IF(S47="Victoire",100-ROUNDDOWN(20*U47/$H47,0),
IF(S47="Défaite",10+ROUNDDOWN(20*VLOOKUP(P47,$A$8:$AO$48,21,FALSE)/VLOOKUP(P47,$A$8:$H$48,8,FALSE),0),
IF(AND(S47="Nul",$U47&lt;&gt;$H47),40+(2*ROUNDDOWN(10*VLOOKUP(P47,$A$8:$AO$48,21,FALSE)/VLOOKUP(P47,$A$8:$H$48,8,FALSE),0)-ROUNDDOWN(10*U47/$H47,0)),IF(AND(S47="Nul",$U47=$H47),58,0))))</f>
        <v>0</v>
      </c>
      <c r="W47" s="98"/>
      <c r="X47" s="50" t="str">
        <f>IF(W47&lt;&gt;"",VLOOKUP(W47,$A$8:$C$48,2,FALSE),"")</f>
        <v/>
      </c>
      <c r="Y47" s="14" t="str">
        <f>IF(W47&lt;&gt;"",IF(W47=$A47,"ERR",IF(OR(W47=$P47,W47=$I47,W47=$AD47,W47=$AK47,W47=$AR47,W47=$AY47,W47=$BF47),"DUP",IF(ISNA(VLOOKUP(W47,$A$8:$A$60,1,FALSE)),"ERR",IF(COUNTIF($I$8:$I$60,W47)&gt;1,"ERR",IF($D47=VLOOKUP(W47,$A$8:$D$60,4,FALSE),"CLUB","OK"))))),"")</f>
        <v/>
      </c>
      <c r="Z47" s="43"/>
      <c r="AA47" s="43" t="str">
        <f>IF(Z47&lt;&gt;"",IF(Z47="Victoire",IF(VLOOKUP(W47,$A$8:$BJ$60,26,FALSE)="Défaite","OK","ERR"),IF(Z47="Défaite",IF(VLOOKUP(W47,$A$8:$BJ$60,26,FALSE)="Victoire","OK","ERR"),IF(Z47="Nul",IF(VLOOKUP(W47,$A$8:$BJ$60,26,FALSE)="Nul","OK","ERR")))),"")</f>
        <v/>
      </c>
      <c r="AB47" s="41"/>
      <c r="AC47" s="92">
        <f>IF(Z47="Victoire",100-ROUNDDOWN(20*AB47/$H47,0),
IF(Z47="Défaite",10+ROUNDDOWN(20*VLOOKUP(W47,$A$8:$AO$48,28,FALSE)/VLOOKUP(W47,$A$8:$H$48,8,FALSE),0),
IF(AND(Z47="Nul",$AB47&lt;&gt;$H47),40+(2*ROUNDDOWN(10*VLOOKUP(W47,$A$8:$AO$48,28,FALSE)/VLOOKUP(W47,$A$8:$H$48,8,FALSE),0)-ROUNDDOWN(10*AB47/$H47,0)),IF(AND(Z47="Nul",$AB47=$H47),58,0))))</f>
        <v>0</v>
      </c>
      <c r="AD47" s="99"/>
      <c r="AE47" s="50" t="str">
        <f>IF(AD47&lt;&gt;"",VLOOKUP(AD47,$A$8:$C$48,2,FALSE),"")</f>
        <v/>
      </c>
      <c r="AF47" s="14" t="str">
        <f>IF(AD47&lt;&gt;"",IF(AD47=$A47,"ERR",IF(OR(AD47=$P47,AD47=$W47,AD47=$I47,AD47=$AK47, AD47=$AR47,AD47=$AY47,AD47=$BF47),"DUP",IF(ISNA(VLOOKUP(AD47,$A$8:$A$60,1,FALSE)),"ERR",IF(COUNTIF($I$8:$I$60,AD47)&gt;1,"ERR",IF($D47=VLOOKUP(AD47,$A$8:$D$60,4,FALSE),"CLUB","OK"))))),"")</f>
        <v/>
      </c>
      <c r="AG47" s="43"/>
      <c r="AH47" s="43" t="str">
        <f>IF(AG47&lt;&gt;"",IF(AG47="Victoire",IF(VLOOKUP(AD47,$A$8:$BJ$60,33,FALSE)="Défaite","OK","ERR"),IF(AG47="Défaite",IF(VLOOKUP(AD47,$A$8:$BJ$60,33,FALSE)="Victoire","OK","ERR"),IF(AG47="Nul",IF(VLOOKUP(AD47,$A$8:$BJ$60,33,FALSE)="Nul","OK","ERR")))),"")</f>
        <v/>
      </c>
      <c r="AI47" s="41"/>
      <c r="AJ47" s="56">
        <f>IF(AG47="Victoire",100-ROUNDDOWN(20*AI47/$H47,0),
IF(AG47="Défaite",10+ROUNDDOWN(20*VLOOKUP(AD47,$A$8:$AO$48,35,FALSE)/VLOOKUP(AD47,$A$8:$H$48,8,FALSE),0),
IF(AND(AG47="Nul",$AI47&lt;&gt;$H47),40+(2*ROUNDDOWN(10*VLOOKUP(AD47,$A$8:$AO$48,35,FALSE)/VLOOKUP(AD47,$A$8:$H$48,8,FALSE),0)-ROUNDDOWN(10*AI47/$H47,0)),IF(AND(AG47="Nul",$AI47=$H47),58,0))))</f>
        <v>0</v>
      </c>
      <c r="AK47" s="98"/>
      <c r="AL47" s="50" t="str">
        <f>IF(AK47&lt;&gt;"",VLOOKUP(AK47,$A$8:$C$48,2,FALSE),"")</f>
        <v/>
      </c>
      <c r="AM47" s="14" t="str">
        <f>IF(AK47&lt;&gt;"",IF(AK47=$A47,"ERR",IF(OR(AK47=$P47,AK47=$W47,AK47=$AD47,AK47=$I47, AK47=$AR47,AK47=$AY47,AK47=$BF47),"DUP",IF(ISNA(VLOOKUP(AK47,$A$8:$A$48,1,FALSE)),"ERR",IF(COUNTIF($I$8:$I$48,AK47)&gt;1,"ERR",IF($D47=VLOOKUP(AK47,$A$8:$D$48,4,FALSE),"CLUB","OK"))))),"")</f>
        <v/>
      </c>
      <c r="AN47" s="43"/>
      <c r="AO47" s="14" t="str">
        <f>IF(AN47&lt;&gt;"",IF(AN47="Victoire",IF(VLOOKUP(AK47,$A$8:$BL$60,40,FALSE)="Défaite","OK","ERR"),IF(AN47="Défaite",IF(VLOOKUP(AK47,$A$8:$BL$60,40,FALSE)="Victoire","OK","ERR"),IF(AN47="Nul",IF(VLOOKUP(AK47,$A$8:$BL$60,40,FALSE)="Nul","OK","ERR")))),"")</f>
        <v/>
      </c>
      <c r="AP47" s="41"/>
      <c r="AQ47" s="56">
        <f>IF(AN47="Victoire",100-ROUNDDOWN(20*AP47/$H47,0),
IF(AN47="Défaite",10+ROUNDDOWN(20*VLOOKUP(AK47,$A$8:$BU$48,42,FALSE)/VLOOKUP(AK47,$A$8:$H$48,8,FALSE),0),
IF(AND(AN47="Nul",$AP47&lt;&gt;$H47),40+(2*ROUNDDOWN(10*VLOOKUP(AK47,$A$8:$BU$48,42,FALSE)/VLOOKUP(AK47,$A$8:$H$48,8,FALSE),0)-ROUNDDOWN(10*AP47/$H47,0)),IF(AND(AN47="Nul",$AP47=$H47),58,0))))</f>
        <v>0</v>
      </c>
      <c r="AR47" s="98"/>
      <c r="AS47" s="50" t="str">
        <f>IF(AR47&lt;&gt;"",VLOOKUP(AR47,$A$8:$C$48,2,FALSE),"")</f>
        <v/>
      </c>
      <c r="AT47" s="43" t="str">
        <f>IF(AR47&lt;&gt;"",IF(AR47=$A47,"ERR",IF(OR(AR47=$P47,AR47=$W47,AR47=$AD47,AR47=$AK47,AR47=$AY47,AR47=$BF47),"DUP",IF(ISNA(VLOOKUP(AR47,$A$8:$A$48,1,FALSE)),"ERR",IF(COUNTIF($I$8:$I$48,AR47)&gt;1,"ERR",IF($D47=VLOOKUP(AR47,$A$8:$D$48,4,FALSE),"CLUB","OK"))))),"")</f>
        <v/>
      </c>
      <c r="AU47" s="43"/>
      <c r="AV47" s="14" t="str">
        <f>IF(AU47&lt;&gt;"",IF(AU47="Victoire",IF(VLOOKUP(AR47,$A$8:$BL$60,47,FALSE)="Défaite","OK","ERR"),IF(AU47="Défaite",IF(VLOOKUP(AR47,$A$8:$BL$60,47,FALSE)="Victoire","OK","ERR"),IF(AU47="Nul",IF(VLOOKUP(AR47,$A$8:$BL$60,47,FALSE)="Nul","OK","ERR")))),"")</f>
        <v/>
      </c>
      <c r="AW47" s="41"/>
      <c r="AX47" s="56">
        <f>IF(AU47="Victoire",100-ROUNDDOWN(20*AW47/$H47,0),
IF(AU47="Défaite",10+ROUNDDOWN(20*VLOOKUP(AR47,$A$8:$BU$48,42,FALSE)/VLOOKUP(AR47,$A$8:$H$48,8,FALSE),0),
IF(AND(AU47="Nul",$AP47&lt;&gt;$H47),40+(2*ROUNDDOWN(10*VLOOKUP(AR47,$A$8:$BU$48,42,FALSE)/VLOOKUP(AR47,$A$8:$H$48,8,FALSE),0)-ROUNDDOWN(10*AW47/$H47,0)),IF(AND(AU47="Nul",$AP47=$H47),58,0))))</f>
        <v>0</v>
      </c>
      <c r="AY47" s="98"/>
      <c r="AZ47" s="50" t="str">
        <f>IF(AY47&lt;&gt;"",VLOOKUP(AY47,$A$8:$C$48,2,FALSE),"")</f>
        <v/>
      </c>
      <c r="BA47" s="43" t="str">
        <f>IF(AY47&lt;&gt;"",IF(AY47=$A47,"ERR",IF(OR(AY47=$P47,AY47=$W47,AY47=$AD47,AY47=$AK47,AY47=$AR47,AY47=$BG47,AY47=$BF47),"DUP",IF(ISNA(VLOOKUP(AY47,$A$8:$A$48,1,FALSE)),"ERR",IF(COUNTIF($I$8:$I$48,AY47)&gt;1,"ERR",IF($D47=VLOOKUP(AY47,$A$8:$D$48,4,FALSE),"CLUB","OK"))))),"")</f>
        <v/>
      </c>
      <c r="BB47" s="43"/>
      <c r="BC47" s="14" t="str">
        <f>IF(BB47&lt;&gt;"",IF(BB47="Victoire",IF(VLOOKUP(AY47,$A$8:$BL$60,54,FALSE)="Défaite","OK","ERR"),IF(BB47="Défaite",IF(VLOOKUP(AY47,$A$8:$BL$60,54,FALSE)="Victoire","OK","ERR"),IF(BB47="Nul",IF(VLOOKUP(AY47,$A$8:$BL$54,54,FALSE)="Nul","OK","ERR")))),"")</f>
        <v/>
      </c>
      <c r="BD47" s="41"/>
      <c r="BE47" s="56">
        <f>IF(BB47="Victoire",100-ROUNDDOWN(20*BD47/$H47,0),
IF(BB47="Défaite",10+ROUNDDOWN(20*VLOOKUP(AY47,$A$8:$BU$48,42,FALSE)/VLOOKUP(AY47,$A$8:$H$48,8,FALSE),0),
IF(AND(BB47="Nul",$AP47&lt;&gt;$H47),40+(2*ROUNDDOWN(10*VLOOKUP(AY47,$A$8:$BU$48,42,FALSE)/VLOOKUP(AY47,$A$8:$H$48,8,FALSE),0)-ROUNDDOWN(10*BD47/$H47,0)),IF(AND(BB47="Nul",$AP47=$H47),58,0))))</f>
        <v>0</v>
      </c>
      <c r="BF47" s="98"/>
      <c r="BG47" s="50" t="str">
        <f>IF(BF47&lt;&gt;"",VLOOKUP(BF47,$A$8:$C$48,2,FALSE),"")</f>
        <v/>
      </c>
      <c r="BH47" s="43" t="str">
        <f>IF(BF47&lt;&gt;"",IF(BF47=$A47,"ERR",IF(OR(BF47=$P47,BF47=$W47,BF47=$AD47,BF47=$AK47,BF47=$AR47,BF47=$AY47,BF47=$BG47),"DUP",IF(ISNA(VLOOKUP(BF47,$A$8:$A$48,1,FALSE)),"ERR",IF(COUNTIF($I$8:$I$48,BF47)&gt;1,"ERR",IF($D47=VLOOKUP(BF47,$A$8:$D$48,4,FALSE),"CLUB","OK"))))),"")</f>
        <v/>
      </c>
      <c r="BI47" s="43"/>
      <c r="BJ47" s="14" t="str">
        <f>IF(BI47&lt;&gt;"",IF(BI47="Victoire",IF(VLOOKUP(BF47,$A$8:$BL$60,61,FALSE)="Défaite","OK","ERR"),IF(BI47="Défaite",IF(VLOOKUP(BF47,$A$8:$BL$60,61,FALSE)="Victoire","OK","ERR"),IF(BI47="Nul",IF(VLOOKUP(BF47,$A$8:$BL$60,61,FALSE)="Nul","OK","ERR")))),"")</f>
        <v/>
      </c>
      <c r="BK47" s="41"/>
      <c r="BL47" s="56">
        <f>IF(BI47="Victoire",100-ROUNDDOWN(20*BK47/$H47,0),
IF(BI47="Défaite",10+ROUNDDOWN(20*VLOOKUP(BF47,$A$8:$BU$48,42,FALSE)/VLOOKUP(BF47,$A$8:$H$48,8,FALSE),0),
IF(AND(BI47="Nul",$AP47&lt;&gt;$H47),40+(2*ROUNDDOWN(10*VLOOKUP(BF47,$A$8:$BU$48,42,FALSE)/VLOOKUP(BF47,$A$8:$H$48,8,FALSE),0)-ROUNDDOWN(10*BK47/$H47,0)),IF(AND(BI47="Nul",$AP47=$H47),58,0))))</f>
        <v>0</v>
      </c>
      <c r="BM47" s="89">
        <f>E47+E48+E49</f>
        <v>0</v>
      </c>
      <c r="BN47" s="60">
        <f>IF($I47&lt;&gt;"",VLOOKUP($I47,$A$8:$H$60,5,FALSE),0)+IF($P47&lt;&gt;"",VLOOKUP($P47,$A$8:$H$60,5,FALSE),0)+IF($W47&lt;&gt;"",VLOOKUP($W47,$A$8:$H$60,5,FALSE),0)+IF($AD47&lt;&gt;"",VLOOKUP($AD47,$A$8:$H$60,5,FALSE),0)+IF($AK47&lt;&gt;"",VLOOKUP($AK47,$A$8:$H$60,5,FALSE),0)+IF($AY47&lt;&gt;"",VLOOKUP($AY47,$A$8:$H$60,5,FALSE),0)+IF($BF47&lt;&gt;"",VLOOKUP($BF47,$A$8:$H$60,5,FALSE),0)+IF($AR47&lt;&gt;"",VLOOKUP($AR47,$A$8:$H$60,5,FALSE),0)</f>
        <v>0</v>
      </c>
      <c r="BO47" s="62"/>
      <c r="BP47" s="62"/>
    </row>
    <row r="48" spans="1:68" s="5" customFormat="1" ht="16.5">
      <c r="A48" s="41"/>
      <c r="B48" s="97"/>
      <c r="C48" s="97"/>
      <c r="D48" s="97"/>
      <c r="E48" s="91">
        <f>O48+V48+AC48+AJ48+AQ48+BP48+AX48+BE48+BL48</f>
        <v>0</v>
      </c>
      <c r="F48" s="41"/>
      <c r="G48" s="56" t="str">
        <f>IF($F48&lt;&gt;"",VLOOKUP(F48,Armees!$A$1:$B$283,2,FALSE),"")</f>
        <v/>
      </c>
      <c r="H48" s="42"/>
      <c r="I48" s="98"/>
      <c r="J48" s="50" t="str">
        <f>IF(I48&lt;&gt;"",VLOOKUP(I48,$A$8:$C$48,2,FALSE),"")</f>
        <v/>
      </c>
      <c r="K48" s="43" t="str">
        <f>IF(I48&lt;&gt;"",IF(I48=$A48,"ERR",IF(OR(I48=$P48,I48=$W48,I48=$AD48,I48=$AK48,I48=$AR48,I48=$AY48,I48=$BF48),"DUP",IF(ISNA(VLOOKUP(I48,$A$8:$A$60,1,FALSE)),"ERR",IF(COUNTIF($I$8:$I$60,I48)&gt;1,"ERR",IF($D48=VLOOKUP(I48,$A$8:$D$60,4,FALSE),"CLUB","OK"))))),"")</f>
        <v/>
      </c>
      <c r="L48" s="43"/>
      <c r="M48" s="73" t="str">
        <f>IF(L48&lt;&gt;"",IF(L48="Victoire",IF(VLOOKUP(I48,$A$8:$L$60,12,FALSE)="Défaite","OK","ERR"),IF(L48="Défaite",IF(VLOOKUP(I48,$A$8:$L$60,12,FALSE)="Victoire","OK","ERR"),IF(L48="Nul",IF(VLOOKUP(I48,$A$8:$L$60,12,FALSE)="Nul","OK","ERR")))),"")</f>
        <v/>
      </c>
      <c r="N48" s="41"/>
      <c r="O48" s="56">
        <f>IF(L48="Victoire",100-ROUNDDOWN(20*N48/$H48,0),
IF(L48="Défaite",10+ROUNDDOWN(20*VLOOKUP(I48,$A$8:$N$48,14,FALSE)/VLOOKUP(I48,$A$8:$H$48,8,FALSE),0),
IF(AND(L48="Nul",$N48&lt;&gt;$H48),40+(2*ROUNDDOWN(10*VLOOKUP(I48,$A$8:$N$48,14,FALSE)/VLOOKUP(I48,$A$8:$H$48,8,FALSE),0)-ROUNDDOWN(10*N48/$H48,0)),IF(AND(L48="Nul",$N48=$H48),58,0))))</f>
        <v>0</v>
      </c>
      <c r="P48" s="98"/>
      <c r="Q48" s="50" t="str">
        <f>IF(P48&lt;&gt;"",VLOOKUP(P48,$A$8:$C$48,2,FALSE),"")</f>
        <v/>
      </c>
      <c r="R48" s="14" t="str">
        <f>IF(P48&lt;&gt;"",IF(P48=$A48,"ERR",IF(OR(P48=$I48,P48=$W48,P48=$AD48,P48=$AK48,P48=$AR48,P48=$AY48,P48=$BF48),"DUP",IF(ISNA(VLOOKUP(P48,$A$8:$A$60,1,FALSE)),"ERR",IF(COUNTIF($I$8:$I$60,P48)&gt;1,"ERR",IF($D48=VLOOKUP(P48,$A$8:$D$60,4,FALSE),"CLUB","OK"))))),"")</f>
        <v/>
      </c>
      <c r="S48" s="43"/>
      <c r="T48" s="43" t="str">
        <f>IF(S48&lt;&gt;"",IF(S48="Victoire",IF(VLOOKUP(P48,$A$8:$BL$60,19,FALSE)="Défaite","OK","ERR"),IF(S48="Défaite",IF(VLOOKUP(P48,$A$8:$BL$60,19,FALSE)="Victoire","OK","ERR"),IF(S48="Nul",IF(VLOOKUP(P48,$A$8:$BL$60,19,FALSE)="Nul","OK","ERR")))),"")</f>
        <v/>
      </c>
      <c r="U48" s="41"/>
      <c r="V48" s="56">
        <f>IF(S48="Victoire",100-ROUNDDOWN(20*U48/$H48,0),
IF(S48="Défaite",10+ROUNDDOWN(20*VLOOKUP(P48,$A$8:$AO$48,21,FALSE)/VLOOKUP(P48,$A$8:$H$48,8,FALSE),0),
IF(AND(S48="Nul",$U48&lt;&gt;$H48),40+(2*ROUNDDOWN(10*VLOOKUP(P48,$A$8:$AO$48,21,FALSE)/VLOOKUP(P48,$A$8:$H$48,8,FALSE),0)-ROUNDDOWN(10*U48/$H48,0)),IF(AND(S48="Nul",$U48=$H48),58,0))))</f>
        <v>0</v>
      </c>
      <c r="W48" s="98"/>
      <c r="X48" s="50" t="str">
        <f>IF(W48&lt;&gt;"",VLOOKUP(W48,$A$8:$C$48,2,FALSE),"")</f>
        <v/>
      </c>
      <c r="Y48" s="14" t="str">
        <f>IF(W48&lt;&gt;"",IF(W48=$A48,"ERR",IF(OR(W48=$P48,W48=$I48,W48=$AD48,W48=$AK48,W48=$AR48,W48=$AY48,W48=$BF48),"DUP",IF(ISNA(VLOOKUP(W48,$A$8:$A$60,1,FALSE)),"ERR",IF(COUNTIF($I$8:$I$60,W48)&gt;1,"ERR",IF($D48=VLOOKUP(W48,$A$8:$D$60,4,FALSE),"CLUB","OK"))))),"")</f>
        <v/>
      </c>
      <c r="Z48" s="43"/>
      <c r="AA48" s="43" t="str">
        <f>IF(Z48&lt;&gt;"",IF(Z48="Victoire",IF(VLOOKUP(W48,$A$8:$BJ$60,26,FALSE)="Défaite","OK","ERR"),IF(Z48="Défaite",IF(VLOOKUP(W48,$A$8:$BJ$60,26,FALSE)="Victoire","OK","ERR"),IF(Z48="Nul",IF(VLOOKUP(W48,$A$8:$BJ$60,26,FALSE)="Nul","OK","ERR")))),"")</f>
        <v/>
      </c>
      <c r="AB48" s="41"/>
      <c r="AC48" s="92">
        <f>IF(Z48="Victoire",100-ROUNDDOWN(20*AB48/$H48,0),
IF(Z48="Défaite",10+ROUNDDOWN(20*VLOOKUP(W48,$A$8:$AO$48,28,FALSE)/VLOOKUP(W48,$A$8:$H$48,8,FALSE),0),
IF(AND(Z48="Nul",$AB48&lt;&gt;$H48),40+(2*ROUNDDOWN(10*VLOOKUP(W48,$A$8:$AO$48,28,FALSE)/VLOOKUP(W48,$A$8:$H$48,8,FALSE),0)-ROUNDDOWN(10*AB48/$H48,0)),IF(AND(Z48="Nul",$AB48=$H48),58,0))))</f>
        <v>0</v>
      </c>
      <c r="AD48" s="99"/>
      <c r="AE48" s="50" t="str">
        <f>IF(AD48&lt;&gt;"",VLOOKUP(AD48,$A$8:$C$48,2,FALSE),"")</f>
        <v/>
      </c>
      <c r="AF48" s="14" t="str">
        <f>IF(AD48&lt;&gt;"",IF(AD48=$A48,"ERR",IF(OR(AD48=$P48,AD48=$W48,AD48=$I48,AD48=$AK48, AD48=$AR48,AD48=$AY48,AD48=$BF48),"DUP",IF(ISNA(VLOOKUP(AD48,$A$8:$A$60,1,FALSE)),"ERR",IF(COUNTIF($I$8:$I$60,AD48)&gt;1,"ERR",IF($D48=VLOOKUP(AD48,$A$8:$D$60,4,FALSE),"CLUB","OK"))))),"")</f>
        <v/>
      </c>
      <c r="AG48" s="43"/>
      <c r="AH48" s="43" t="str">
        <f>IF(AG48&lt;&gt;"",IF(AG48="Victoire",IF(VLOOKUP(AD48,$A$8:$BJ$60,33,FALSE)="Défaite","OK","ERR"),IF(AG48="Défaite",IF(VLOOKUP(AD48,$A$8:$BJ$60,33,FALSE)="Victoire","OK","ERR"),IF(AG48="Nul",IF(VLOOKUP(AD48,$A$8:$BJ$60,33,FALSE)="Nul","OK","ERR")))),"")</f>
        <v/>
      </c>
      <c r="AI48" s="41"/>
      <c r="AJ48" s="56">
        <f>IF(AG48="Victoire",100-ROUNDDOWN(20*AI48/$H48,0),
IF(AG48="Défaite",10+ROUNDDOWN(20*VLOOKUP(AD48,$A$8:$AO$48,35,FALSE)/VLOOKUP(AD48,$A$8:$H$48,8,FALSE),0),
IF(AND(AG48="Nul",$AI48&lt;&gt;$H48),40+(2*ROUNDDOWN(10*VLOOKUP(AD48,$A$8:$AO$48,35,FALSE)/VLOOKUP(AD48,$A$8:$H$48,8,FALSE),0)-ROUNDDOWN(10*AI48/$H48,0)),IF(AND(AG48="Nul",$AI48=$H48),58,0))))</f>
        <v>0</v>
      </c>
      <c r="AK48" s="98"/>
      <c r="AL48" s="50" t="str">
        <f>IF(AK48&lt;&gt;"",VLOOKUP(AK48,$A$8:$C$48,2,FALSE),"")</f>
        <v/>
      </c>
      <c r="AM48" s="14" t="str">
        <f>IF(AK48&lt;&gt;"",IF(AK48=$A48,"ERR",IF(OR(AK48=$P48,AK48=$W48,AK48=$AD48,AK48=$I48, AK48=$AR48,AK48=$AY48,AK48=$BF48),"DUP",IF(ISNA(VLOOKUP(AK48,$A$8:$A$48,1,FALSE)),"ERR",IF(COUNTIF($I$8:$I$48,AK48)&gt;1,"ERR",IF($D48=VLOOKUP(AK48,$A$8:$D$48,4,FALSE),"CLUB","OK"))))),"")</f>
        <v/>
      </c>
      <c r="AN48" s="43"/>
      <c r="AO48" s="14" t="str">
        <f>IF(AN48&lt;&gt;"",IF(AN48="Victoire",IF(VLOOKUP(AK48,$A$8:$BL$60,40,FALSE)="Défaite","OK","ERR"),IF(AN48="Défaite",IF(VLOOKUP(AK48,$A$8:$BL$60,40,FALSE)="Victoire","OK","ERR"),IF(AN48="Nul",IF(VLOOKUP(AK48,$A$8:$BL$60,40,FALSE)="Nul","OK","ERR")))),"")</f>
        <v/>
      </c>
      <c r="AP48" s="41"/>
      <c r="AQ48" s="56">
        <f>IF(AN48="Victoire",100-ROUNDDOWN(20*AP48/$H48,0),
IF(AN48="Défaite",10+ROUNDDOWN(20*VLOOKUP(AK48,$A$8:$BU$48,42,FALSE)/VLOOKUP(AK48,$A$8:$H$48,8,FALSE),0),
IF(AND(AN48="Nul",$AP48&lt;&gt;$H48),40+(2*ROUNDDOWN(10*VLOOKUP(AK48,$A$8:$BU$48,42,FALSE)/VLOOKUP(AK48,$A$8:$H$48,8,FALSE),0)-ROUNDDOWN(10*AP48/$H48,0)),IF(AND(AN48="Nul",$AP48=$H48),58,0))))</f>
        <v>0</v>
      </c>
      <c r="AR48" s="98"/>
      <c r="AS48" s="50" t="str">
        <f>IF(AR48&lt;&gt;"",VLOOKUP(AR48,$A$8:$C$48,2,FALSE),"")</f>
        <v/>
      </c>
      <c r="AT48" s="43" t="str">
        <f>IF(AR48&lt;&gt;"",IF(AR48=$A48,"ERR",IF(OR(AR48=$P48,AR48=$W48,AR48=$AD48,AR48=$AK48,AR48=$AY48,AR48=$BF48),"DUP",IF(ISNA(VLOOKUP(AR48,$A$8:$A$48,1,FALSE)),"ERR",IF(COUNTIF($I$8:$I$48,AR48)&gt;1,"ERR",IF($D48=VLOOKUP(AR48,$A$8:$D$48,4,FALSE),"CLUB","OK"))))),"")</f>
        <v/>
      </c>
      <c r="AU48" s="43"/>
      <c r="AV48" s="14" t="str">
        <f>IF(AU48&lt;&gt;"",IF(AU48="Victoire",IF(VLOOKUP(AR48,$A$8:$BL$60,47,FALSE)="Défaite","OK","ERR"),IF(AU48="Défaite",IF(VLOOKUP(AR48,$A$8:$BL$60,47,FALSE)="Victoire","OK","ERR"),IF(AU48="Nul",IF(VLOOKUP(AR48,$A$8:$BL$60,47,FALSE)="Nul","OK","ERR")))),"")</f>
        <v/>
      </c>
      <c r="AW48" s="41"/>
      <c r="AX48" s="56">
        <f>IF(AU48="Victoire",100-ROUNDDOWN(20*AW48/$H48,0),
IF(AU48="Défaite",10+ROUNDDOWN(20*VLOOKUP(AR48,$A$8:$BU$48,42,FALSE)/VLOOKUP(AR48,$A$8:$H$48,8,FALSE),0),
IF(AND(AU48="Nul",$AP48&lt;&gt;$H48),40+(2*ROUNDDOWN(10*VLOOKUP(AR48,$A$8:$BU$48,42,FALSE)/VLOOKUP(AR48,$A$8:$H$48,8,FALSE),0)-ROUNDDOWN(10*AW48/$H48,0)),IF(AND(AU48="Nul",$AP48=$H48),58,0))))</f>
        <v>0</v>
      </c>
      <c r="AY48" s="98"/>
      <c r="AZ48" s="50" t="str">
        <f>IF(AY48&lt;&gt;"",VLOOKUP(AY48,$A$8:$C$48,2,FALSE),"")</f>
        <v/>
      </c>
      <c r="BA48" s="43" t="str">
        <f>IF(AY48&lt;&gt;"",IF(AY48=$A48,"ERR",IF(OR(AY48=$P48,AY48=$W48,AY48=$AD48,AY48=$AK48,AY48=$AR48,AY48=$BG48,AY48=$BF48),"DUP",IF(ISNA(VLOOKUP(AY48,$A$8:$A$48,1,FALSE)),"ERR",IF(COUNTIF($I$8:$I$48,AY48)&gt;1,"ERR",IF($D48=VLOOKUP(AY48,$A$8:$D$48,4,FALSE),"CLUB","OK"))))),"")</f>
        <v/>
      </c>
      <c r="BB48" s="43"/>
      <c r="BC48" s="14" t="str">
        <f>IF(BB48&lt;&gt;"",IF(BB48="Victoire",IF(VLOOKUP(AY48,$A$8:$BL$60,54,FALSE)="Défaite","OK","ERR"),IF(BB48="Défaite",IF(VLOOKUP(AY48,$A$8:$BL$60,54,FALSE)="Victoire","OK","ERR"),IF(BB48="Nul",IF(VLOOKUP(AY48,$A$8:$BL$54,54,FALSE)="Nul","OK","ERR")))),"")</f>
        <v/>
      </c>
      <c r="BD48" s="41"/>
      <c r="BE48" s="56">
        <f>IF(BB48="Victoire",100-ROUNDDOWN(20*BD48/$H48,0),
IF(BB48="Défaite",10+ROUNDDOWN(20*VLOOKUP(AY48,$A$8:$BU$48,42,FALSE)/VLOOKUP(AY48,$A$8:$H$48,8,FALSE),0),
IF(AND(BB48="Nul",$AP48&lt;&gt;$H48),40+(2*ROUNDDOWN(10*VLOOKUP(AY48,$A$8:$BU$48,42,FALSE)/VLOOKUP(AY48,$A$8:$H$48,8,FALSE),0)-ROUNDDOWN(10*BD48/$H48,0)),IF(AND(BB48="Nul",$AP48=$H48),58,0))))</f>
        <v>0</v>
      </c>
      <c r="BF48" s="98"/>
      <c r="BG48" s="50" t="str">
        <f>IF(BF48&lt;&gt;"",VLOOKUP(BF48,$A$8:$C$48,2,FALSE),"")</f>
        <v/>
      </c>
      <c r="BH48" s="43" t="str">
        <f>IF(BF48&lt;&gt;"",IF(BF48=$A48,"ERR",IF(OR(BF48=$P48,BF48=$W48,BF48=$AD48,BF48=$AK48,BF48=$AR48,BF48=$AY48,BF48=$BG48),"DUP",IF(ISNA(VLOOKUP(BF48,$A$8:$A$48,1,FALSE)),"ERR",IF(COUNTIF($I$8:$I$48,BF48)&gt;1,"ERR",IF($D48=VLOOKUP(BF48,$A$8:$D$48,4,FALSE),"CLUB","OK"))))),"")</f>
        <v/>
      </c>
      <c r="BI48" s="43"/>
      <c r="BJ48" s="14" t="str">
        <f>IF(BI48&lt;&gt;"",IF(BI48="Victoire",IF(VLOOKUP(BF48,$A$8:$BL$60,61,FALSE)="Défaite","OK","ERR"),IF(BI48="Défaite",IF(VLOOKUP(BF48,$A$8:$BL$60,61,FALSE)="Victoire","OK","ERR"),IF(BI48="Nul",IF(VLOOKUP(BF48,$A$8:$BL$60,61,FALSE)="Nul","OK","ERR")))),"")</f>
        <v/>
      </c>
      <c r="BK48" s="41"/>
      <c r="BL48" s="56">
        <f>IF(BI48="Victoire",100-ROUNDDOWN(20*BK48/$H48,0),
IF(BI48="Défaite",10+ROUNDDOWN(20*VLOOKUP(BF48,$A$8:$BU$48,42,FALSE)/VLOOKUP(BF48,$A$8:$H$48,8,FALSE),0),
IF(AND(BI48="Nul",$AP48&lt;&gt;$H48),40+(2*ROUNDDOWN(10*VLOOKUP(BF48,$A$8:$BU$48,42,FALSE)/VLOOKUP(BF48,$A$8:$H$48,8,FALSE),0)-ROUNDDOWN(10*BK48/$H48,0)),IF(AND(BI48="Nul",$AP48=$H48),58,0))))</f>
        <v>0</v>
      </c>
      <c r="BM48" s="89">
        <f>E47+E48+E49</f>
        <v>0</v>
      </c>
      <c r="BN48" s="60">
        <f>IF($I48&lt;&gt;"",VLOOKUP($I48,$A$8:$H$60,5,FALSE),0)+IF($P48&lt;&gt;"",VLOOKUP($P48,$A$8:$H$60,5,FALSE),0)+IF($W48&lt;&gt;"",VLOOKUP($W48,$A$8:$H$60,5,FALSE),0)+IF($AD48&lt;&gt;"",VLOOKUP($AD48,$A$8:$H$60,5,FALSE),0)+IF($AK48&lt;&gt;"",VLOOKUP($AK48,$A$8:$H$60,5,FALSE),0)+IF($AY48&lt;&gt;"",VLOOKUP($AY48,$A$8:$H$60,5,FALSE),0)+IF($BF48&lt;&gt;"",VLOOKUP($BF48,$A$8:$H$60,5,FALSE),0)+IF($AR48&lt;&gt;"",VLOOKUP($AR48,$A$8:$H$60,5,FALSE),0)</f>
        <v>0</v>
      </c>
      <c r="BO48" s="62"/>
      <c r="BP48" s="62"/>
    </row>
    <row r="49" spans="1:68" s="5" customFormat="1" ht="16.5">
      <c r="A49" s="41"/>
      <c r="B49" s="97"/>
      <c r="C49" s="97"/>
      <c r="D49" s="97"/>
      <c r="E49" s="91">
        <f>O49+V49+AC49+AJ49+AQ49+BP49+AX49+BE49+BL49</f>
        <v>0</v>
      </c>
      <c r="F49" s="41"/>
      <c r="G49" s="56" t="str">
        <f>IF($F49&lt;&gt;"",VLOOKUP(F49,Armees!$A$1:$B$283,2,FALSE),"")</f>
        <v/>
      </c>
      <c r="H49" s="42"/>
      <c r="I49" s="98"/>
      <c r="J49" s="50" t="str">
        <f>IF(I49&lt;&gt;"",VLOOKUP(I49,$A$8:$C$48,2,FALSE),"")</f>
        <v/>
      </c>
      <c r="K49" s="43" t="str">
        <f>IF(I49&lt;&gt;"",IF(I49=$A49,"ERR",IF(OR(I49=$P49,I49=$W49,I49=$AD49,I49=$AK49,I49=$AR49,I49=$AY49,I49=$BF49),"DUP",IF(ISNA(VLOOKUP(I49,$A$8:$A$60,1,FALSE)),"ERR",IF(COUNTIF($I$8:$I$60,I49)&gt;1,"ERR",IF($D49=VLOOKUP(I49,$A$8:$D$60,4,FALSE),"CLUB","OK"))))),"")</f>
        <v/>
      </c>
      <c r="L49" s="43"/>
      <c r="M49" s="73" t="str">
        <f>IF(L49&lt;&gt;"",IF(L49="Victoire",IF(VLOOKUP(I49,$A$8:$L$60,12,FALSE)="Défaite","OK","ERR"),IF(L49="Défaite",IF(VLOOKUP(I49,$A$8:$L$60,12,FALSE)="Victoire","OK","ERR"),IF(L49="Nul",IF(VLOOKUP(I49,$A$8:$L$60,12,FALSE)="Nul","OK","ERR")))),"")</f>
        <v/>
      </c>
      <c r="N49" s="41"/>
      <c r="O49" s="56">
        <f>IF(L49="Victoire",100-ROUNDDOWN(20*N49/$H49,0),
IF(L49="Défaite",10+ROUNDDOWN(20*VLOOKUP(I49,$A$8:$N$48,14,FALSE)/VLOOKUP(I49,$A$8:$H$48,8,FALSE),0),
IF(AND(L49="Nul",$N49&lt;&gt;$H49),40+(2*ROUNDDOWN(10*VLOOKUP(I49,$A$8:$N$48,14,FALSE)/VLOOKUP(I49,$A$8:$H$48,8,FALSE),0)-ROUNDDOWN(10*N49/$H49,0)),IF(AND(L49="Nul",$N49=$H49),58,0))))</f>
        <v>0</v>
      </c>
      <c r="P49" s="98"/>
      <c r="Q49" s="50" t="str">
        <f>IF(P49&lt;&gt;"",VLOOKUP(P49,$A$8:$C$48,2,FALSE),"")</f>
        <v/>
      </c>
      <c r="R49" s="14" t="str">
        <f>IF(P49&lt;&gt;"",IF(P49=$A49,"ERR",IF(OR(P49=$I49,P49=$W49,P49=$AD49,P49=$AK49,P49=$AR49,P49=$AY49,P49=$BF49),"DUP",IF(ISNA(VLOOKUP(P49,$A$8:$A$60,1,FALSE)),"ERR",IF(COUNTIF($I$8:$I$60,P49)&gt;1,"ERR",IF($D49=VLOOKUP(P49,$A$8:$D$60,4,FALSE),"CLUB","OK"))))),"")</f>
        <v/>
      </c>
      <c r="S49" s="43"/>
      <c r="T49" s="43" t="str">
        <f>IF(S49&lt;&gt;"",IF(S49="Victoire",IF(VLOOKUP(P49,$A$8:$BL$60,19,FALSE)="Défaite","OK","ERR"),IF(S49="Défaite",IF(VLOOKUP(P49,$A$8:$BL$60,19,FALSE)="Victoire","OK","ERR"),IF(S49="Nul",IF(VLOOKUP(P49,$A$8:$BL$60,19,FALSE)="Nul","OK","ERR")))),"")</f>
        <v/>
      </c>
      <c r="U49" s="41"/>
      <c r="V49" s="56">
        <f>IF(S49="Victoire",100-ROUNDDOWN(20*U49/$H49,0),
IF(S49="Défaite",10+ROUNDDOWN(20*VLOOKUP(P49,$A$8:$AO$48,21,FALSE)/VLOOKUP(P49,$A$8:$H$48,8,FALSE),0),
IF(AND(S49="Nul",$U49&lt;&gt;$H49),40+(2*ROUNDDOWN(10*VLOOKUP(P49,$A$8:$AO$48,21,FALSE)/VLOOKUP(P49,$A$8:$H$48,8,FALSE),0)-ROUNDDOWN(10*U49/$H49,0)),IF(AND(S49="Nul",$U49=$H49),58,0))))</f>
        <v>0</v>
      </c>
      <c r="W49" s="98"/>
      <c r="X49" s="50" t="str">
        <f>IF(W49&lt;&gt;"",VLOOKUP(W49,$A$8:$C$48,2,FALSE),"")</f>
        <v/>
      </c>
      <c r="Y49" s="14" t="str">
        <f>IF(W49&lt;&gt;"",IF(W49=$A49,"ERR",IF(OR(W49=$P49,W49=$I49,W49=$AD49,W49=$AK49,W49=$AR49,W49=$AY49,W49=$BF49),"DUP",IF(ISNA(VLOOKUP(W49,$A$8:$A$60,1,FALSE)),"ERR",IF(COUNTIF($I$8:$I$60,W49)&gt;1,"ERR",IF($D49=VLOOKUP(W49,$A$8:$D$60,4,FALSE),"CLUB","OK"))))),"")</f>
        <v/>
      </c>
      <c r="Z49" s="43"/>
      <c r="AA49" s="43" t="str">
        <f>IF(Z49&lt;&gt;"",IF(Z49="Victoire",IF(VLOOKUP(W49,$A$8:$BJ$60,26,FALSE)="Défaite","OK","ERR"),IF(Z49="Défaite",IF(VLOOKUP(W49,$A$8:$BJ$60,26,FALSE)="Victoire","OK","ERR"),IF(Z49="Nul",IF(VLOOKUP(W49,$A$8:$BJ$60,26,FALSE)="Nul","OK","ERR")))),"")</f>
        <v/>
      </c>
      <c r="AB49" s="41"/>
      <c r="AC49" s="92">
        <f>IF(Z49="Victoire",100-ROUNDDOWN(20*AB49/$H49,0),
IF(Z49="Défaite",10+ROUNDDOWN(20*VLOOKUP(W49,$A$8:$AO$48,28,FALSE)/VLOOKUP(W49,$A$8:$H$48,8,FALSE),0),
IF(AND(Z49="Nul",$AB49&lt;&gt;$H49),40+(2*ROUNDDOWN(10*VLOOKUP(W49,$A$8:$AO$48,28,FALSE)/VLOOKUP(W49,$A$8:$H$48,8,FALSE),0)-ROUNDDOWN(10*AB49/$H49,0)),IF(AND(Z49="Nul",$AB49=$H49),58,0))))</f>
        <v>0</v>
      </c>
      <c r="AD49" s="99"/>
      <c r="AE49" s="50" t="str">
        <f>IF(AD49&lt;&gt;"",VLOOKUP(AD49,$A$8:$C$48,2,FALSE),"")</f>
        <v/>
      </c>
      <c r="AF49" s="14" t="str">
        <f>IF(AD49&lt;&gt;"",IF(AD49=$A49,"ERR",IF(OR(AD49=$P49,AD49=$W49,AD49=$I49,AD49=$AK49, AD49=$AR49,AD49=$AY49,AD49=$BF49),"DUP",IF(ISNA(VLOOKUP(AD49,$A$8:$A$60,1,FALSE)),"ERR",IF(COUNTIF($I$8:$I$60,AD49)&gt;1,"ERR",IF($D49=VLOOKUP(AD49,$A$8:$D$60,4,FALSE),"CLUB","OK"))))),"")</f>
        <v/>
      </c>
      <c r="AG49" s="43"/>
      <c r="AH49" s="43" t="str">
        <f>IF(AG49&lt;&gt;"",IF(AG49="Victoire",IF(VLOOKUP(AD49,$A$8:$BJ$60,33,FALSE)="Défaite","OK","ERR"),IF(AG49="Défaite",IF(VLOOKUP(AD49,$A$8:$BJ$60,33,FALSE)="Victoire","OK","ERR"),IF(AG49="Nul",IF(VLOOKUP(AD49,$A$8:$BJ$60,33,FALSE)="Nul","OK","ERR")))),"")</f>
        <v/>
      </c>
      <c r="AI49" s="41"/>
      <c r="AJ49" s="56">
        <f>IF(AG49="Victoire",100-ROUNDDOWN(20*AI49/$H49,0),
IF(AG49="Défaite",10+ROUNDDOWN(20*VLOOKUP(AD49,$A$8:$AO$48,35,FALSE)/VLOOKUP(AD49,$A$8:$H$48,8,FALSE),0),
IF(AND(AG49="Nul",$AI49&lt;&gt;$H49),40+(2*ROUNDDOWN(10*VLOOKUP(AD49,$A$8:$AO$48,35,FALSE)/VLOOKUP(AD49,$A$8:$H$48,8,FALSE),0)-ROUNDDOWN(10*AI49/$H49,0)),IF(AND(AG49="Nul",$AI49=$H49),58,0))))</f>
        <v>0</v>
      </c>
      <c r="AK49" s="98"/>
      <c r="AL49" s="50" t="str">
        <f>IF(AK49&lt;&gt;"",VLOOKUP(AK49,$A$8:$C$48,2,FALSE),"")</f>
        <v/>
      </c>
      <c r="AM49" s="14" t="str">
        <f>IF(AK49&lt;&gt;"",IF(AK49=$A49,"ERR",IF(OR(AK49=$P49,AK49=$W49,AK49=$AD49,AK49=$I49, AK49=$AR49,AK49=$AY49,AK49=$BF49),"DUP",IF(ISNA(VLOOKUP(AK49,$A$8:$A$48,1,FALSE)),"ERR",IF(COUNTIF($I$8:$I$48,AK49)&gt;1,"ERR",IF($D49=VLOOKUP(AK49,$A$8:$D$48,4,FALSE),"CLUB","OK"))))),"")</f>
        <v/>
      </c>
      <c r="AN49" s="43"/>
      <c r="AO49" s="14" t="str">
        <f>IF(AN49&lt;&gt;"",IF(AN49="Victoire",IF(VLOOKUP(AK49,$A$8:$BL$60,40,FALSE)="Défaite","OK","ERR"),IF(AN49="Défaite",IF(VLOOKUP(AK49,$A$8:$BL$60,40,FALSE)="Victoire","OK","ERR"),IF(AN49="Nul",IF(VLOOKUP(AK49,$A$8:$BL$60,40,FALSE)="Nul","OK","ERR")))),"")</f>
        <v/>
      </c>
      <c r="AP49" s="41"/>
      <c r="AQ49" s="56">
        <f>IF(AN49="Victoire",100-ROUNDDOWN(20*AP49/$H49,0),
IF(AN49="Défaite",10+ROUNDDOWN(20*VLOOKUP(AK49,$A$8:$BU$48,42,FALSE)/VLOOKUP(AK49,$A$8:$H$48,8,FALSE),0),
IF(AND(AN49="Nul",$AP49&lt;&gt;$H49),40+(2*ROUNDDOWN(10*VLOOKUP(AK49,$A$8:$BU$48,42,FALSE)/VLOOKUP(AK49,$A$8:$H$48,8,FALSE),0)-ROUNDDOWN(10*AP49/$H49,0)),IF(AND(AN49="Nul",$AP49=$H49),58,0))))</f>
        <v>0</v>
      </c>
      <c r="AR49" s="98"/>
      <c r="AS49" s="50" t="str">
        <f>IF(AR49&lt;&gt;"",VLOOKUP(AR49,$A$8:$C$48,2,FALSE),"")</f>
        <v/>
      </c>
      <c r="AT49" s="43" t="str">
        <f>IF(AR49&lt;&gt;"",IF(AR49=$A49,"ERR",IF(OR(AR49=$P49,AR49=$W49,AR49=$AD49,AR49=$AK49,AR49=$AY49,AR49=$BF49),"DUP",IF(ISNA(VLOOKUP(AR49,$A$8:$A$48,1,FALSE)),"ERR",IF(COUNTIF($I$8:$I$48,AR49)&gt;1,"ERR",IF($D49=VLOOKUP(AR49,$A$8:$D$48,4,FALSE),"CLUB","OK"))))),"")</f>
        <v/>
      </c>
      <c r="AU49" s="43"/>
      <c r="AV49" s="14" t="str">
        <f>IF(AU49&lt;&gt;"",IF(AU49="Victoire",IF(VLOOKUP(AR49,$A$8:$BL$60,47,FALSE)="Défaite","OK","ERR"),IF(AU49="Défaite",IF(VLOOKUP(AR49,$A$8:$BL$60,47,FALSE)="Victoire","OK","ERR"),IF(AU49="Nul",IF(VLOOKUP(AR49,$A$8:$BL$60,47,FALSE)="Nul","OK","ERR")))),"")</f>
        <v/>
      </c>
      <c r="AW49" s="41"/>
      <c r="AX49" s="56">
        <f>IF(AU49="Victoire",100-ROUNDDOWN(20*AW49/$H49,0),
IF(AU49="Défaite",10+ROUNDDOWN(20*VLOOKUP(AR49,$A$8:$BU$48,42,FALSE)/VLOOKUP(AR49,$A$8:$H$48,8,FALSE),0),
IF(AND(AU49="Nul",$AP49&lt;&gt;$H49),40+(2*ROUNDDOWN(10*VLOOKUP(AR49,$A$8:$BU$48,42,FALSE)/VLOOKUP(AR49,$A$8:$H$48,8,FALSE),0)-ROUNDDOWN(10*AW49/$H49,0)),IF(AND(AU49="Nul",$AP49=$H49),58,0))))</f>
        <v>0</v>
      </c>
      <c r="AY49" s="98"/>
      <c r="AZ49" s="50" t="str">
        <f>IF(AY49&lt;&gt;"",VLOOKUP(AY49,$A$8:$C$48,2,FALSE),"")</f>
        <v/>
      </c>
      <c r="BA49" s="43" t="str">
        <f>IF(AY49&lt;&gt;"",IF(AY49=$A49,"ERR",IF(OR(AY49=$P49,AY49=$W49,AY49=$AD49,AY49=$AK49,AY49=$AR49,AY49=$BG49,AY49=$BF49),"DUP",IF(ISNA(VLOOKUP(AY49,$A$8:$A$48,1,FALSE)),"ERR",IF(COUNTIF($I$8:$I$48,AY49)&gt;1,"ERR",IF($D49=VLOOKUP(AY49,$A$8:$D$48,4,FALSE),"CLUB","OK"))))),"")</f>
        <v/>
      </c>
      <c r="BB49" s="43"/>
      <c r="BC49" s="14" t="str">
        <f>IF(BB49&lt;&gt;"",IF(BB49="Victoire",IF(VLOOKUP(AY49,$A$8:$BL$60,54,FALSE)="Défaite","OK","ERR"),IF(BB49="Défaite",IF(VLOOKUP(AY49,$A$8:$BL$60,54,FALSE)="Victoire","OK","ERR"),IF(BB49="Nul",IF(VLOOKUP(AY49,$A$8:$BL$54,54,FALSE)="Nul","OK","ERR")))),"")</f>
        <v/>
      </c>
      <c r="BD49" s="41"/>
      <c r="BE49" s="56">
        <f>IF(BB49="Victoire",100-ROUNDDOWN(20*BD49/$H49,0),
IF(BB49="Défaite",10+ROUNDDOWN(20*VLOOKUP(AY49,$A$8:$BU$48,42,FALSE)/VLOOKUP(AY49,$A$8:$H$48,8,FALSE),0),
IF(AND(BB49="Nul",$AP49&lt;&gt;$H49),40+(2*ROUNDDOWN(10*VLOOKUP(AY49,$A$8:$BU$48,42,FALSE)/VLOOKUP(AY49,$A$8:$H$48,8,FALSE),0)-ROUNDDOWN(10*BD49/$H49,0)),IF(AND(BB49="Nul",$AP49=$H49),58,0))))</f>
        <v>0</v>
      </c>
      <c r="BF49" s="98"/>
      <c r="BG49" s="50" t="str">
        <f>IF(BF49&lt;&gt;"",VLOOKUP(BF49,$A$8:$C$48,2,FALSE),"")</f>
        <v/>
      </c>
      <c r="BH49" s="43" t="str">
        <f>IF(BF49&lt;&gt;"",IF(BF49=$A49,"ERR",IF(OR(BF49=$P49,BF49=$W49,BF49=$AD49,BF49=$AK49,BF49=$AR49,BF49=$AY49,BF49=$BG49),"DUP",IF(ISNA(VLOOKUP(BF49,$A$8:$A$48,1,FALSE)),"ERR",IF(COUNTIF($I$8:$I$48,BF49)&gt;1,"ERR",IF($D49=VLOOKUP(BF49,$A$8:$D$48,4,FALSE),"CLUB","OK"))))),"")</f>
        <v/>
      </c>
      <c r="BI49" s="43"/>
      <c r="BJ49" s="14" t="str">
        <f>IF(BI49&lt;&gt;"",IF(BI49="Victoire",IF(VLOOKUP(BF49,$A$8:$BL$60,61,FALSE)="Défaite","OK","ERR"),IF(BI49="Défaite",IF(VLOOKUP(BF49,$A$8:$BL$60,61,FALSE)="Victoire","OK","ERR"),IF(BI49="Nul",IF(VLOOKUP(BF49,$A$8:$BL$60,61,FALSE)="Nul","OK","ERR")))),"")</f>
        <v/>
      </c>
      <c r="BK49" s="41"/>
      <c r="BL49" s="56">
        <f>IF(BI49="Victoire",100-ROUNDDOWN(20*BK49/$H49,0),
IF(BI49="Défaite",10+ROUNDDOWN(20*VLOOKUP(BF49,$A$8:$BU$48,42,FALSE)/VLOOKUP(BF49,$A$8:$H$48,8,FALSE),0),
IF(AND(BI49="Nul",$AP49&lt;&gt;$H49),40+(2*ROUNDDOWN(10*VLOOKUP(BF49,$A$8:$BU$48,42,FALSE)/VLOOKUP(BF49,$A$8:$H$48,8,FALSE),0)-ROUNDDOWN(10*BK49/$H49,0)),IF(AND(BI49="Nul",$AP49=$H49),58,0))))</f>
        <v>0</v>
      </c>
      <c r="BM49" s="89">
        <f>E47+E48+E49</f>
        <v>0</v>
      </c>
      <c r="BN49" s="60">
        <f>IF($I49&lt;&gt;"",VLOOKUP($I49,$A$8:$H$60,5,FALSE),0)+IF($P49&lt;&gt;"",VLOOKUP($P49,$A$8:$H$60,5,FALSE),0)+IF($W49&lt;&gt;"",VLOOKUP($W49,$A$8:$H$60,5,FALSE),0)+IF($AD49&lt;&gt;"",VLOOKUP($AD49,$A$8:$H$60,5,FALSE),0)+IF($AK49&lt;&gt;"",VLOOKUP($AK49,$A$8:$H$60,5,FALSE),0)+IF($AY49&lt;&gt;"",VLOOKUP($AY49,$A$8:$H$60,5,FALSE),0)+IF($BF49&lt;&gt;"",VLOOKUP($BF49,$A$8:$H$60,5,FALSE),0)+IF($AR49&lt;&gt;"",VLOOKUP($AR49,$A$8:$H$60,5,FALSE),0)</f>
        <v>0</v>
      </c>
      <c r="BO49" s="62"/>
      <c r="BP49" s="62"/>
    </row>
    <row r="50" spans="1:68" s="5" customFormat="1" ht="16.5">
      <c r="A50" s="41"/>
      <c r="B50" s="97"/>
      <c r="C50" s="97"/>
      <c r="D50" s="97"/>
      <c r="E50" s="91">
        <f>O50+V50+AC50+AJ50+AQ50+BP50+AX50+BE50+BL50</f>
        <v>0</v>
      </c>
      <c r="F50" s="41"/>
      <c r="G50" s="56" t="str">
        <f>IF($F50&lt;&gt;"",VLOOKUP(F50,Armees!$A$1:$B$283,2,FALSE),"")</f>
        <v/>
      </c>
      <c r="H50" s="42"/>
      <c r="I50" s="98"/>
      <c r="J50" s="50" t="str">
        <f>IF(I50&lt;&gt;"",VLOOKUP(I50,$A$8:$C$48,2,FALSE),"")</f>
        <v/>
      </c>
      <c r="K50" s="43" t="str">
        <f>IF(I50&lt;&gt;"",IF(I50=$A50,"ERR",IF(OR(I50=$P50,I50=$W50,I50=$AD50,I50=$AK50,I50=$AR50,I50=$AY50,I50=$BF50),"DUP",IF(ISNA(VLOOKUP(I50,$A$8:$A$60,1,FALSE)),"ERR",IF(COUNTIF($I$8:$I$60,I50)&gt;1,"ERR",IF($D50=VLOOKUP(I50,$A$8:$D$60,4,FALSE),"CLUB","OK"))))),"")</f>
        <v/>
      </c>
      <c r="L50" s="43"/>
      <c r="M50" s="73" t="str">
        <f>IF(L50&lt;&gt;"",IF(L50="Victoire",IF(VLOOKUP(I50,$A$8:$L$60,12,FALSE)="Défaite","OK","ERR"),IF(L50="Défaite",IF(VLOOKUP(I50,$A$8:$L$60,12,FALSE)="Victoire","OK","ERR"),IF(L50="Nul",IF(VLOOKUP(I50,$A$8:$L$60,12,FALSE)="Nul","OK","ERR")))),"")</f>
        <v/>
      </c>
      <c r="N50" s="41"/>
      <c r="O50" s="56">
        <f>IF(L50="Victoire",100-ROUNDDOWN(20*N50/$H50,0),
IF(L50="Défaite",10+ROUNDDOWN(20*VLOOKUP(I50,$A$8:$N$48,14,FALSE)/VLOOKUP(I50,$A$8:$H$48,8,FALSE),0),
IF(AND(L50="Nul",$N50&lt;&gt;$H50),40+(2*ROUNDDOWN(10*VLOOKUP(I50,$A$8:$N$48,14,FALSE)/VLOOKUP(I50,$A$8:$H$48,8,FALSE),0)-ROUNDDOWN(10*N50/$H50,0)),IF(AND(L50="Nul",$N50=$H50),58,0))))</f>
        <v>0</v>
      </c>
      <c r="P50" s="98"/>
      <c r="Q50" s="50" t="str">
        <f>IF(P50&lt;&gt;"",VLOOKUP(P50,$A$8:$C$48,2,FALSE),"")</f>
        <v/>
      </c>
      <c r="R50" s="14" t="str">
        <f>IF(P50&lt;&gt;"",IF(P50=$A50,"ERR",IF(OR(P50=$I50,P50=$W50,P50=$AD50,P50=$AK50,P50=$AR50,P50=$AY50,P50=$BF50),"DUP",IF(ISNA(VLOOKUP(P50,$A$8:$A$60,1,FALSE)),"ERR",IF(COUNTIF($I$8:$I$60,P50)&gt;1,"ERR",IF($D50=VLOOKUP(P50,$A$8:$D$60,4,FALSE),"CLUB","OK"))))),"")</f>
        <v/>
      </c>
      <c r="S50" s="43"/>
      <c r="T50" s="43" t="str">
        <f>IF(S50&lt;&gt;"",IF(S50="Victoire",IF(VLOOKUP(P50,$A$8:$BL$60,19,FALSE)="Défaite","OK","ERR"),IF(S50="Défaite",IF(VLOOKUP(P50,$A$8:$BL$60,19,FALSE)="Victoire","OK","ERR"),IF(S50="Nul",IF(VLOOKUP(P50,$A$8:$BL$60,19,FALSE)="Nul","OK","ERR")))),"")</f>
        <v/>
      </c>
      <c r="U50" s="41"/>
      <c r="V50" s="56">
        <f>IF(S50="Victoire",100-ROUNDDOWN(20*U50/$H50,0),
IF(S50="Défaite",10+ROUNDDOWN(20*VLOOKUP(P50,$A$8:$AO$48,21,FALSE)/VLOOKUP(P50,$A$8:$H$48,8,FALSE),0),
IF(AND(S50="Nul",$U50&lt;&gt;$H50),40+(2*ROUNDDOWN(10*VLOOKUP(P50,$A$8:$AO$48,21,FALSE)/VLOOKUP(P50,$A$8:$H$48,8,FALSE),0)-ROUNDDOWN(10*U50/$H50,0)),IF(AND(S50="Nul",$U50=$H50),58,0))))</f>
        <v>0</v>
      </c>
      <c r="W50" s="98"/>
      <c r="X50" s="50" t="str">
        <f>IF(W50&lt;&gt;"",VLOOKUP(W50,$A$8:$C$48,2,FALSE),"")</f>
        <v/>
      </c>
      <c r="Y50" s="14" t="str">
        <f>IF(W50&lt;&gt;"",IF(W50=$A50,"ERR",IF(OR(W50=$P50,W50=$I50,W50=$AD50,W50=$AK50,W50=$AR50,W50=$AY50,W50=$BF50),"DUP",IF(ISNA(VLOOKUP(W50,$A$8:$A$60,1,FALSE)),"ERR",IF(COUNTIF($I$8:$I$60,W50)&gt;1,"ERR",IF($D50=VLOOKUP(W50,$A$8:$D$60,4,FALSE),"CLUB","OK"))))),"")</f>
        <v/>
      </c>
      <c r="Z50" s="43"/>
      <c r="AA50" s="43" t="str">
        <f>IF(Z50&lt;&gt;"",IF(Z50="Victoire",IF(VLOOKUP(W50,$A$8:$BJ$60,26,FALSE)="Défaite","OK","ERR"),IF(Z50="Défaite",IF(VLOOKUP(W50,$A$8:$BJ$60,26,FALSE)="Victoire","OK","ERR"),IF(Z50="Nul",IF(VLOOKUP(W50,$A$8:$BJ$60,26,FALSE)="Nul","OK","ERR")))),"")</f>
        <v/>
      </c>
      <c r="AB50" s="41"/>
      <c r="AC50" s="92">
        <f>IF(Z50="Victoire",100-ROUNDDOWN(20*AB50/$H50,0),
IF(Z50="Défaite",10+ROUNDDOWN(20*VLOOKUP(W50,$A$8:$AO$48,28,FALSE)/VLOOKUP(W50,$A$8:$H$48,8,FALSE),0),
IF(AND(Z50="Nul",$AB50&lt;&gt;$H50),40+(2*ROUNDDOWN(10*VLOOKUP(W50,$A$8:$AO$48,28,FALSE)/VLOOKUP(W50,$A$8:$H$48,8,FALSE),0)-ROUNDDOWN(10*AB50/$H50,0)),IF(AND(Z50="Nul",$AB50=$H50),58,0))))</f>
        <v>0</v>
      </c>
      <c r="AD50" s="99"/>
      <c r="AE50" s="50" t="str">
        <f>IF(AD50&lt;&gt;"",VLOOKUP(AD50,$A$8:$C$48,2,FALSE),"")</f>
        <v/>
      </c>
      <c r="AF50" s="14" t="str">
        <f>IF(AD50&lt;&gt;"",IF(AD50=$A50,"ERR",IF(OR(AD50=$P50,AD50=$W50,AD50=$I50,AD50=$AK50, AD50=$AR50,AD50=$AY50,AD50=$BF50),"DUP",IF(ISNA(VLOOKUP(AD50,$A$8:$A$60,1,FALSE)),"ERR",IF(COUNTIF($I$8:$I$60,AD50)&gt;1,"ERR",IF($D50=VLOOKUP(AD50,$A$8:$D$60,4,FALSE),"CLUB","OK"))))),"")</f>
        <v/>
      </c>
      <c r="AG50" s="43"/>
      <c r="AH50" s="43" t="str">
        <f>IF(AG50&lt;&gt;"",IF(AG50="Victoire",IF(VLOOKUP(AD50,$A$8:$BJ$60,33,FALSE)="Défaite","OK","ERR"),IF(AG50="Défaite",IF(VLOOKUP(AD50,$A$8:$BJ$60,33,FALSE)="Victoire","OK","ERR"),IF(AG50="Nul",IF(VLOOKUP(AD50,$A$8:$BJ$60,33,FALSE)="Nul","OK","ERR")))),"")</f>
        <v/>
      </c>
      <c r="AI50" s="41"/>
      <c r="AJ50" s="56">
        <f>IF(AG50="Victoire",100-ROUNDDOWN(20*AI50/$H50,0),
IF(AG50="Défaite",10+ROUNDDOWN(20*VLOOKUP(AD50,$A$8:$AO$48,35,FALSE)/VLOOKUP(AD50,$A$8:$H$48,8,FALSE),0),
IF(AND(AG50="Nul",$AI50&lt;&gt;$H50),40+(2*ROUNDDOWN(10*VLOOKUP(AD50,$A$8:$AO$48,35,FALSE)/VLOOKUP(AD50,$A$8:$H$48,8,FALSE),0)-ROUNDDOWN(10*AI50/$H50,0)),IF(AND(AG50="Nul",$AI50=$H50),58,0))))</f>
        <v>0</v>
      </c>
      <c r="AK50" s="98"/>
      <c r="AL50" s="50" t="str">
        <f>IF(AK50&lt;&gt;"",VLOOKUP(AK50,$A$8:$C$48,2,FALSE),"")</f>
        <v/>
      </c>
      <c r="AM50" s="14" t="str">
        <f>IF(AK50&lt;&gt;"",IF(AK50=$A50,"ERR",IF(OR(AK50=$P50,AK50=$W50,AK50=$AD50,AK50=$I50, AK50=$AR50,AK50=$AY50,AK50=$BF50),"DUP",IF(ISNA(VLOOKUP(AK50,$A$8:$A$48,1,FALSE)),"ERR",IF(COUNTIF($I$8:$I$48,AK50)&gt;1,"ERR",IF($D50=VLOOKUP(AK50,$A$8:$D$48,4,FALSE),"CLUB","OK"))))),"")</f>
        <v/>
      </c>
      <c r="AN50" s="43"/>
      <c r="AO50" s="14" t="str">
        <f>IF(AN50&lt;&gt;"",IF(AN50="Victoire",IF(VLOOKUP(AK50,$A$8:$BL$60,40,FALSE)="Défaite","OK","ERR"),IF(AN50="Défaite",IF(VLOOKUP(AK50,$A$8:$BL$60,40,FALSE)="Victoire","OK","ERR"),IF(AN50="Nul",IF(VLOOKUP(AK50,$A$8:$BL$60,40,FALSE)="Nul","OK","ERR")))),"")</f>
        <v/>
      </c>
      <c r="AP50" s="41"/>
      <c r="AQ50" s="56">
        <f>IF(AN50="Victoire",100-ROUNDDOWN(20*AP50/$H50,0),
IF(AN50="Défaite",10+ROUNDDOWN(20*VLOOKUP(AK50,$A$8:$BU$48,42,FALSE)/VLOOKUP(AK50,$A$8:$H$48,8,FALSE),0),
IF(AND(AN50="Nul",$AP50&lt;&gt;$H50),40+(2*ROUNDDOWN(10*VLOOKUP(AK50,$A$8:$BU$48,42,FALSE)/VLOOKUP(AK50,$A$8:$H$48,8,FALSE),0)-ROUNDDOWN(10*AP50/$H50,0)),IF(AND(AN50="Nul",$AP50=$H50),58,0))))</f>
        <v>0</v>
      </c>
      <c r="AR50" s="98"/>
      <c r="AS50" s="50" t="str">
        <f>IF(AR50&lt;&gt;"",VLOOKUP(AR50,$A$8:$C$48,2,FALSE),"")</f>
        <v/>
      </c>
      <c r="AT50" s="43" t="str">
        <f>IF(AR50&lt;&gt;"",IF(AR50=$A50,"ERR",IF(OR(AR50=$P50,AR50=$W50,AR50=$AD50,AR50=$AK50,AR50=$AY50,AR50=$BF50),"DUP",IF(ISNA(VLOOKUP(AR50,$A$8:$A$48,1,FALSE)),"ERR",IF(COUNTIF($I$8:$I$48,AR50)&gt;1,"ERR",IF($D50=VLOOKUP(AR50,$A$8:$D$48,4,FALSE),"CLUB","OK"))))),"")</f>
        <v/>
      </c>
      <c r="AU50" s="43"/>
      <c r="AV50" s="14" t="str">
        <f>IF(AU50&lt;&gt;"",IF(AU50="Victoire",IF(VLOOKUP(AR50,$A$8:$BL$60,47,FALSE)="Défaite","OK","ERR"),IF(AU50="Défaite",IF(VLOOKUP(AR50,$A$8:$BL$60,47,FALSE)="Victoire","OK","ERR"),IF(AU50="Nul",IF(VLOOKUP(AR50,$A$8:$BL$60,47,FALSE)="Nul","OK","ERR")))),"")</f>
        <v/>
      </c>
      <c r="AW50" s="41"/>
      <c r="AX50" s="56">
        <f>IF(AU50="Victoire",100-ROUNDDOWN(20*AW50/$H50,0),
IF(AU50="Défaite",10+ROUNDDOWN(20*VLOOKUP(AR50,$A$8:$BU$48,42,FALSE)/VLOOKUP(AR50,$A$8:$H$48,8,FALSE),0),
IF(AND(AU50="Nul",$AP50&lt;&gt;$H50),40+(2*ROUNDDOWN(10*VLOOKUP(AR50,$A$8:$BU$48,42,FALSE)/VLOOKUP(AR50,$A$8:$H$48,8,FALSE),0)-ROUNDDOWN(10*AW50/$H50,0)),IF(AND(AU50="Nul",$AP50=$H50),58,0))))</f>
        <v>0</v>
      </c>
      <c r="AY50" s="98"/>
      <c r="AZ50" s="50" t="str">
        <f>IF(AY50&lt;&gt;"",VLOOKUP(AY50,$A$8:$C$48,2,FALSE),"")</f>
        <v/>
      </c>
      <c r="BA50" s="43" t="str">
        <f>IF(AY50&lt;&gt;"",IF(AY50=$A50,"ERR",IF(OR(AY50=$P50,AY50=$W50,AY50=$AD50,AY50=$AK50,AY50=$AR50,AY50=$BG50,AY50=$BF50),"DUP",IF(ISNA(VLOOKUP(AY50,$A$8:$A$48,1,FALSE)),"ERR",IF(COUNTIF($I$8:$I$48,AY50)&gt;1,"ERR",IF($D50=VLOOKUP(AY50,$A$8:$D$48,4,FALSE),"CLUB","OK"))))),"")</f>
        <v/>
      </c>
      <c r="BB50" s="43"/>
      <c r="BC50" s="14" t="str">
        <f>IF(BB50&lt;&gt;"",IF(BB50="Victoire",IF(VLOOKUP(AY50,$A$8:$BL$60,54,FALSE)="Défaite","OK","ERR"),IF(BB50="Défaite",IF(VLOOKUP(AY50,$A$8:$BL$60,54,FALSE)="Victoire","OK","ERR"),IF(BB50="Nul",IF(VLOOKUP(AY50,$A$8:$BL$54,54,FALSE)="Nul","OK","ERR")))),"")</f>
        <v/>
      </c>
      <c r="BD50" s="41"/>
      <c r="BE50" s="56">
        <f>IF(BB50="Victoire",100-ROUNDDOWN(20*BD50/$H50,0),
IF(BB50="Défaite",10+ROUNDDOWN(20*VLOOKUP(AY50,$A$8:$BU$48,42,FALSE)/VLOOKUP(AY50,$A$8:$H$48,8,FALSE),0),
IF(AND(BB50="Nul",$AP50&lt;&gt;$H50),40+(2*ROUNDDOWN(10*VLOOKUP(AY50,$A$8:$BU$48,42,FALSE)/VLOOKUP(AY50,$A$8:$H$48,8,FALSE),0)-ROUNDDOWN(10*BD50/$H50,0)),IF(AND(BB50="Nul",$AP50=$H50),58,0))))</f>
        <v>0</v>
      </c>
      <c r="BF50" s="98"/>
      <c r="BG50" s="50" t="str">
        <f>IF(BF50&lt;&gt;"",VLOOKUP(BF50,$A$8:$C$48,2,FALSE),"")</f>
        <v/>
      </c>
      <c r="BH50" s="43" t="str">
        <f>IF(BF50&lt;&gt;"",IF(BF50=$A50,"ERR",IF(OR(BF50=$P50,BF50=$W50,BF50=$AD50,BF50=$AK50,BF50=$AR50,BF50=$AY50,BF50=$BG50),"DUP",IF(ISNA(VLOOKUP(BF50,$A$8:$A$48,1,FALSE)),"ERR",IF(COUNTIF($I$8:$I$48,BF50)&gt;1,"ERR",IF($D50=VLOOKUP(BF50,$A$8:$D$48,4,FALSE),"CLUB","OK"))))),"")</f>
        <v/>
      </c>
      <c r="BI50" s="43"/>
      <c r="BJ50" s="14" t="str">
        <f>IF(BI50&lt;&gt;"",IF(BI50="Victoire",IF(VLOOKUP(BF50,$A$8:$BL$60,61,FALSE)="Défaite","OK","ERR"),IF(BI50="Défaite",IF(VLOOKUP(BF50,$A$8:$BL$60,61,FALSE)="Victoire","OK","ERR"),IF(BI50="Nul",IF(VLOOKUP(BF50,$A$8:$BL$60,61,FALSE)="Nul","OK","ERR")))),"")</f>
        <v/>
      </c>
      <c r="BK50" s="41"/>
      <c r="BL50" s="56">
        <f>IF(BI50="Victoire",100-ROUNDDOWN(20*BK50/$H50,0),
IF(BI50="Défaite",10+ROUNDDOWN(20*VLOOKUP(BF50,$A$8:$BU$48,42,FALSE)/VLOOKUP(BF50,$A$8:$H$48,8,FALSE),0),
IF(AND(BI50="Nul",$AP50&lt;&gt;$H50),40+(2*ROUNDDOWN(10*VLOOKUP(BF50,$A$8:$BU$48,42,FALSE)/VLOOKUP(BF50,$A$8:$H$48,8,FALSE),0)-ROUNDDOWN(10*BK50/$H50,0)),IF(AND(BI50="Nul",$AP50=$H50),58,0))))</f>
        <v>0</v>
      </c>
      <c r="BM50" s="89">
        <f>E50+E51+E52</f>
        <v>0</v>
      </c>
      <c r="BN50" s="60">
        <f>IF($I50&lt;&gt;"",VLOOKUP($I50,$A$8:$H$60,5,FALSE),0)+IF($P50&lt;&gt;"",VLOOKUP($P50,$A$8:$H$60,5,FALSE),0)+IF($W50&lt;&gt;"",VLOOKUP($W50,$A$8:$H$60,5,FALSE),0)+IF($AD50&lt;&gt;"",VLOOKUP($AD50,$A$8:$H$60,5,FALSE),0)+IF($AK50&lt;&gt;"",VLOOKUP($AK50,$A$8:$H$60,5,FALSE),0)+IF($AY50&lt;&gt;"",VLOOKUP($AY50,$A$8:$H$60,5,FALSE),0)+IF($BF50&lt;&gt;"",VLOOKUP($BF50,$A$8:$H$60,5,FALSE),0)+IF($AR50&lt;&gt;"",VLOOKUP($AR50,$A$8:$H$60,5,FALSE),0)</f>
        <v>0</v>
      </c>
      <c r="BO50" s="62"/>
      <c r="BP50" s="62"/>
    </row>
    <row r="51" spans="1:68" s="5" customFormat="1" ht="16.5">
      <c r="A51" s="41"/>
      <c r="B51" s="97"/>
      <c r="C51" s="97"/>
      <c r="D51" s="97"/>
      <c r="E51" s="91">
        <f>O51+V51+AC51+AJ51+AQ51+BP51+AX51+BE51+BL51</f>
        <v>0</v>
      </c>
      <c r="F51" s="41"/>
      <c r="G51" s="56" t="str">
        <f>IF($F51&lt;&gt;"",VLOOKUP(F51,Armees!$A$1:$B$283,2,FALSE),"")</f>
        <v/>
      </c>
      <c r="H51" s="42"/>
      <c r="I51" s="98"/>
      <c r="J51" s="50" t="str">
        <f>IF(I51&lt;&gt;"",VLOOKUP(I51,$A$8:$C$48,2,FALSE),"")</f>
        <v/>
      </c>
      <c r="K51" s="43" t="str">
        <f>IF(I51&lt;&gt;"",IF(I51=$A51,"ERR",IF(OR(I51=$P51,I51=$W51,I51=$AD51,I51=$AK51,I51=$AR51,I51=$AY51,I51=$BF51),"DUP",IF(ISNA(VLOOKUP(I51,$A$8:$A$60,1,FALSE)),"ERR",IF(COUNTIF($I$8:$I$60,I51)&gt;1,"ERR",IF($D51=VLOOKUP(I51,$A$8:$D$60,4,FALSE),"CLUB","OK"))))),"")</f>
        <v/>
      </c>
      <c r="L51" s="43"/>
      <c r="M51" s="73" t="str">
        <f>IF(L51&lt;&gt;"",IF(L51="Victoire",IF(VLOOKUP(I51,$A$8:$L$60,12,FALSE)="Défaite","OK","ERR"),IF(L51="Défaite",IF(VLOOKUP(I51,$A$8:$L$60,12,FALSE)="Victoire","OK","ERR"),IF(L51="Nul",IF(VLOOKUP(I51,$A$8:$L$60,12,FALSE)="Nul","OK","ERR")))),"")</f>
        <v/>
      </c>
      <c r="N51" s="41"/>
      <c r="O51" s="56">
        <f>IF(L51="Victoire",100-ROUNDDOWN(20*N51/$H51,0),
IF(L51="Défaite",10+ROUNDDOWN(20*VLOOKUP(I51,$A$8:$N$48,14,FALSE)/VLOOKUP(I51,$A$8:$H$48,8,FALSE),0),
IF(AND(L51="Nul",$N51&lt;&gt;$H51),40+(2*ROUNDDOWN(10*VLOOKUP(I51,$A$8:$N$48,14,FALSE)/VLOOKUP(I51,$A$8:$H$48,8,FALSE),0)-ROUNDDOWN(10*N51/$H51,0)),IF(AND(L51="Nul",$N51=$H51),58,0))))</f>
        <v>0</v>
      </c>
      <c r="P51" s="98"/>
      <c r="Q51" s="50" t="str">
        <f>IF(P51&lt;&gt;"",VLOOKUP(P51,$A$8:$C$48,2,FALSE),"")</f>
        <v/>
      </c>
      <c r="R51" s="14" t="str">
        <f>IF(P51&lt;&gt;"",IF(P51=$A51,"ERR",IF(OR(P51=$I51,P51=$W51,P51=$AD51,P51=$AK51,P51=$AR51,P51=$AY51,P51=$BF51),"DUP",IF(ISNA(VLOOKUP(P51,$A$8:$A$60,1,FALSE)),"ERR",IF(COUNTIF($I$8:$I$60,P51)&gt;1,"ERR",IF($D51=VLOOKUP(P51,$A$8:$D$60,4,FALSE),"CLUB","OK"))))),"")</f>
        <v/>
      </c>
      <c r="S51" s="43"/>
      <c r="T51" s="43" t="str">
        <f>IF(S51&lt;&gt;"",IF(S51="Victoire",IF(VLOOKUP(P51,$A$8:$BL$60,19,FALSE)="Défaite","OK","ERR"),IF(S51="Défaite",IF(VLOOKUP(P51,$A$8:$BL$60,19,FALSE)="Victoire","OK","ERR"),IF(S51="Nul",IF(VLOOKUP(P51,$A$8:$BL$60,19,FALSE)="Nul","OK","ERR")))),"")</f>
        <v/>
      </c>
      <c r="U51" s="41"/>
      <c r="V51" s="56">
        <f>IF(S51="Victoire",100-ROUNDDOWN(20*U51/$H51,0),
IF(S51="Défaite",10+ROUNDDOWN(20*VLOOKUP(P51,$A$8:$AO$48,21,FALSE)/VLOOKUP(P51,$A$8:$H$48,8,FALSE),0),
IF(AND(S51="Nul",$U51&lt;&gt;$H51),40+(2*ROUNDDOWN(10*VLOOKUP(P51,$A$8:$AO$48,21,FALSE)/VLOOKUP(P51,$A$8:$H$48,8,FALSE),0)-ROUNDDOWN(10*U51/$H51,0)),IF(AND(S51="Nul",$U51=$H51),58,0))))</f>
        <v>0</v>
      </c>
      <c r="W51" s="98"/>
      <c r="X51" s="50" t="str">
        <f>IF(W51&lt;&gt;"",VLOOKUP(W51,$A$8:$C$48,2,FALSE),"")</f>
        <v/>
      </c>
      <c r="Y51" s="14" t="str">
        <f>IF(W51&lt;&gt;"",IF(W51=$A51,"ERR",IF(OR(W51=$P51,W51=$I51,W51=$AD51,W51=$AK51,W51=$AR51,W51=$AY51,W51=$BF51),"DUP",IF(ISNA(VLOOKUP(W51,$A$8:$A$60,1,FALSE)),"ERR",IF(COUNTIF($I$8:$I$60,W51)&gt;1,"ERR",IF($D51=VLOOKUP(W51,$A$8:$D$60,4,FALSE),"CLUB","OK"))))),"")</f>
        <v/>
      </c>
      <c r="Z51" s="43"/>
      <c r="AA51" s="43" t="str">
        <f>IF(Z51&lt;&gt;"",IF(Z51="Victoire",IF(VLOOKUP(W51,$A$8:$BJ$60,26,FALSE)="Défaite","OK","ERR"),IF(Z51="Défaite",IF(VLOOKUP(W51,$A$8:$BJ$60,26,FALSE)="Victoire","OK","ERR"),IF(Z51="Nul",IF(VLOOKUP(W51,$A$8:$BJ$60,26,FALSE)="Nul","OK","ERR")))),"")</f>
        <v/>
      </c>
      <c r="AB51" s="41"/>
      <c r="AC51" s="92">
        <f>IF(Z51="Victoire",100-ROUNDDOWN(20*AB51/$H51,0),
IF(Z51="Défaite",10+ROUNDDOWN(20*VLOOKUP(W51,$A$8:$AO$48,28,FALSE)/VLOOKUP(W51,$A$8:$H$48,8,FALSE),0),
IF(AND(Z51="Nul",$AB51&lt;&gt;$H51),40+(2*ROUNDDOWN(10*VLOOKUP(W51,$A$8:$AO$48,28,FALSE)/VLOOKUP(W51,$A$8:$H$48,8,FALSE),0)-ROUNDDOWN(10*AB51/$H51,0)),IF(AND(Z51="Nul",$AB51=$H51),58,0))))</f>
        <v>0</v>
      </c>
      <c r="AD51" s="99"/>
      <c r="AE51" s="50" t="str">
        <f>IF(AD51&lt;&gt;"",VLOOKUP(AD51,$A$8:$C$48,2,FALSE),"")</f>
        <v/>
      </c>
      <c r="AF51" s="14" t="str">
        <f>IF(AD51&lt;&gt;"",IF(AD51=$A51,"ERR",IF(OR(AD51=$P51,AD51=$W51,AD51=$I51,AD51=$AK51, AD51=$AR51,AD51=$AY51,AD51=$BF51),"DUP",IF(ISNA(VLOOKUP(AD51,$A$8:$A$60,1,FALSE)),"ERR",IF(COUNTIF($I$8:$I$60,AD51)&gt;1,"ERR",IF($D51=VLOOKUP(AD51,$A$8:$D$60,4,FALSE),"CLUB","OK"))))),"")</f>
        <v/>
      </c>
      <c r="AG51" s="43"/>
      <c r="AH51" s="43" t="str">
        <f>IF(AG51&lt;&gt;"",IF(AG51="Victoire",IF(VLOOKUP(AD51,$A$8:$BJ$60,33,FALSE)="Défaite","OK","ERR"),IF(AG51="Défaite",IF(VLOOKUP(AD51,$A$8:$BJ$60,33,FALSE)="Victoire","OK","ERR"),IF(AG51="Nul",IF(VLOOKUP(AD51,$A$8:$BJ$60,33,FALSE)="Nul","OK","ERR")))),"")</f>
        <v/>
      </c>
      <c r="AI51" s="41"/>
      <c r="AJ51" s="56">
        <f>IF(AG51="Victoire",100-ROUNDDOWN(20*AI51/$H51,0),
IF(AG51="Défaite",10+ROUNDDOWN(20*VLOOKUP(AD51,$A$8:$AO$48,35,FALSE)/VLOOKUP(AD51,$A$8:$H$48,8,FALSE),0),
IF(AND(AG51="Nul",$AI51&lt;&gt;$H51),40+(2*ROUNDDOWN(10*VLOOKUP(AD51,$A$8:$AO$48,35,FALSE)/VLOOKUP(AD51,$A$8:$H$48,8,FALSE),0)-ROUNDDOWN(10*AI51/$H51,0)),IF(AND(AG51="Nul",$AI51=$H51),58,0))))</f>
        <v>0</v>
      </c>
      <c r="AK51" s="98"/>
      <c r="AL51" s="50" t="str">
        <f>IF(AK51&lt;&gt;"",VLOOKUP(AK51,$A$8:$C$48,2,FALSE),"")</f>
        <v/>
      </c>
      <c r="AM51" s="14" t="str">
        <f>IF(AK51&lt;&gt;"",IF(AK51=$A51,"ERR",IF(OR(AK51=$P51,AK51=$W51,AK51=$AD51,AK51=$I51, AK51=$AR51,AK51=$AY51,AK51=$BF51),"DUP",IF(ISNA(VLOOKUP(AK51,$A$8:$A$48,1,FALSE)),"ERR",IF(COUNTIF($I$8:$I$48,AK51)&gt;1,"ERR",IF($D51=VLOOKUP(AK51,$A$8:$D$48,4,FALSE),"CLUB","OK"))))),"")</f>
        <v/>
      </c>
      <c r="AN51" s="43"/>
      <c r="AO51" s="14" t="str">
        <f>IF(AN51&lt;&gt;"",IF(AN51="Victoire",IF(VLOOKUP(AK51,$A$8:$BL$60,40,FALSE)="Défaite","OK","ERR"),IF(AN51="Défaite",IF(VLOOKUP(AK51,$A$8:$BL$60,40,FALSE)="Victoire","OK","ERR"),IF(AN51="Nul",IF(VLOOKUP(AK51,$A$8:$BL$60,40,FALSE)="Nul","OK","ERR")))),"")</f>
        <v/>
      </c>
      <c r="AP51" s="41"/>
      <c r="AQ51" s="56">
        <f>IF(AN51="Victoire",100-ROUNDDOWN(20*AP51/$H51,0),
IF(AN51="Défaite",10+ROUNDDOWN(20*VLOOKUP(AK51,$A$8:$BU$48,42,FALSE)/VLOOKUP(AK51,$A$8:$H$48,8,FALSE),0),
IF(AND(AN51="Nul",$AP51&lt;&gt;$H51),40+(2*ROUNDDOWN(10*VLOOKUP(AK51,$A$8:$BU$48,42,FALSE)/VLOOKUP(AK51,$A$8:$H$48,8,FALSE),0)-ROUNDDOWN(10*AP51/$H51,0)),IF(AND(AN51="Nul",$AP51=$H51),58,0))))</f>
        <v>0</v>
      </c>
      <c r="AR51" s="98"/>
      <c r="AS51" s="50" t="str">
        <f>IF(AR51&lt;&gt;"",VLOOKUP(AR51,$A$8:$C$48,2,FALSE),"")</f>
        <v/>
      </c>
      <c r="AT51" s="43" t="str">
        <f>IF(AR51&lt;&gt;"",IF(AR51=$A51,"ERR",IF(OR(AR51=$P51,AR51=$W51,AR51=$AD51,AR51=$AK51,AR51=$AY51,AR51=$BF51),"DUP",IF(ISNA(VLOOKUP(AR51,$A$8:$A$48,1,FALSE)),"ERR",IF(COUNTIF($I$8:$I$48,AR51)&gt;1,"ERR",IF($D51=VLOOKUP(AR51,$A$8:$D$48,4,FALSE),"CLUB","OK"))))),"")</f>
        <v/>
      </c>
      <c r="AU51" s="43"/>
      <c r="AV51" s="14" t="str">
        <f>IF(AU51&lt;&gt;"",IF(AU51="Victoire",IF(VLOOKUP(AR51,$A$8:$BL$60,47,FALSE)="Défaite","OK","ERR"),IF(AU51="Défaite",IF(VLOOKUP(AR51,$A$8:$BL$60,47,FALSE)="Victoire","OK","ERR"),IF(AU51="Nul",IF(VLOOKUP(AR51,$A$8:$BL$60,47,FALSE)="Nul","OK","ERR")))),"")</f>
        <v/>
      </c>
      <c r="AW51" s="41"/>
      <c r="AX51" s="56">
        <f>IF(AU51="Victoire",100-ROUNDDOWN(20*AW51/$H51,0),
IF(AU51="Défaite",10+ROUNDDOWN(20*VLOOKUP(AR51,$A$8:$BU$48,42,FALSE)/VLOOKUP(AR51,$A$8:$H$48,8,FALSE),0),
IF(AND(AU51="Nul",$AP51&lt;&gt;$H51),40+(2*ROUNDDOWN(10*VLOOKUP(AR51,$A$8:$BU$48,42,FALSE)/VLOOKUP(AR51,$A$8:$H$48,8,FALSE),0)-ROUNDDOWN(10*AW51/$H51,0)),IF(AND(AU51="Nul",$AP51=$H51),58,0))))</f>
        <v>0</v>
      </c>
      <c r="AY51" s="98"/>
      <c r="AZ51" s="50" t="str">
        <f>IF(AY51&lt;&gt;"",VLOOKUP(AY51,$A$8:$C$48,2,FALSE),"")</f>
        <v/>
      </c>
      <c r="BA51" s="43" t="str">
        <f>IF(AY51&lt;&gt;"",IF(AY51=$A51,"ERR",IF(OR(AY51=$P51,AY51=$W51,AY51=$AD51,AY51=$AK51,AY51=$AR51,AY51=$BG51,AY51=$BF51),"DUP",IF(ISNA(VLOOKUP(AY51,$A$8:$A$48,1,FALSE)),"ERR",IF(COUNTIF($I$8:$I$48,AY51)&gt;1,"ERR",IF($D51=VLOOKUP(AY51,$A$8:$D$48,4,FALSE),"CLUB","OK"))))),"")</f>
        <v/>
      </c>
      <c r="BB51" s="43"/>
      <c r="BC51" s="14" t="str">
        <f>IF(BB51&lt;&gt;"",IF(BB51="Victoire",IF(VLOOKUP(AY51,$A$8:$BL$60,54,FALSE)="Défaite","OK","ERR"),IF(BB51="Défaite",IF(VLOOKUP(AY51,$A$8:$BL$60,54,FALSE)="Victoire","OK","ERR"),IF(BB51="Nul",IF(VLOOKUP(AY51,$A$8:$BL$54,54,FALSE)="Nul","OK","ERR")))),"")</f>
        <v/>
      </c>
      <c r="BD51" s="41"/>
      <c r="BE51" s="56">
        <f>IF(BB51="Victoire",100-ROUNDDOWN(20*BD51/$H51,0),
IF(BB51="Défaite",10+ROUNDDOWN(20*VLOOKUP(AY51,$A$8:$BU$48,42,FALSE)/VLOOKUP(AY51,$A$8:$H$48,8,FALSE),0),
IF(AND(BB51="Nul",$AP51&lt;&gt;$H51),40+(2*ROUNDDOWN(10*VLOOKUP(AY51,$A$8:$BU$48,42,FALSE)/VLOOKUP(AY51,$A$8:$H$48,8,FALSE),0)-ROUNDDOWN(10*BD51/$H51,0)),IF(AND(BB51="Nul",$AP51=$H51),58,0))))</f>
        <v>0</v>
      </c>
      <c r="BF51" s="98"/>
      <c r="BG51" s="50" t="str">
        <f>IF(BF51&lt;&gt;"",VLOOKUP(BF51,$A$8:$C$48,2,FALSE),"")</f>
        <v/>
      </c>
      <c r="BH51" s="43" t="str">
        <f>IF(BF51&lt;&gt;"",IF(BF51=$A51,"ERR",IF(OR(BF51=$P51,BF51=$W51,BF51=$AD51,BF51=$AK51,BF51=$AR51,BF51=$AY51,BF51=$BG51),"DUP",IF(ISNA(VLOOKUP(BF51,$A$8:$A$48,1,FALSE)),"ERR",IF(COUNTIF($I$8:$I$48,BF51)&gt;1,"ERR",IF($D51=VLOOKUP(BF51,$A$8:$D$48,4,FALSE),"CLUB","OK"))))),"")</f>
        <v/>
      </c>
      <c r="BI51" s="43"/>
      <c r="BJ51" s="14" t="str">
        <f>IF(BI51&lt;&gt;"",IF(BI51="Victoire",IF(VLOOKUP(BF51,$A$8:$BL$60,61,FALSE)="Défaite","OK","ERR"),IF(BI51="Défaite",IF(VLOOKUP(BF51,$A$8:$BL$60,61,FALSE)="Victoire","OK","ERR"),IF(BI51="Nul",IF(VLOOKUP(BF51,$A$8:$BL$60,61,FALSE)="Nul","OK","ERR")))),"")</f>
        <v/>
      </c>
      <c r="BK51" s="41"/>
      <c r="BL51" s="56">
        <f>IF(BI51="Victoire",100-ROUNDDOWN(20*BK51/$H51,0),
IF(BI51="Défaite",10+ROUNDDOWN(20*VLOOKUP(BF51,$A$8:$BU$48,42,FALSE)/VLOOKUP(BF51,$A$8:$H$48,8,FALSE),0),
IF(AND(BI51="Nul",$AP51&lt;&gt;$H51),40+(2*ROUNDDOWN(10*VLOOKUP(BF51,$A$8:$BU$48,42,FALSE)/VLOOKUP(BF51,$A$8:$H$48,8,FALSE),0)-ROUNDDOWN(10*BK51/$H51,0)),IF(AND(BI51="Nul",$AP51=$H51),58,0))))</f>
        <v>0</v>
      </c>
      <c r="BM51" s="89">
        <f>E50+E51+E52</f>
        <v>0</v>
      </c>
      <c r="BN51" s="60">
        <f>IF($I51&lt;&gt;"",VLOOKUP($I51,$A$8:$H$60,5,FALSE),0)+IF($P51&lt;&gt;"",VLOOKUP($P51,$A$8:$H$60,5,FALSE),0)+IF($W51&lt;&gt;"",VLOOKUP($W51,$A$8:$H$60,5,FALSE),0)+IF($AD51&lt;&gt;"",VLOOKUP($AD51,$A$8:$H$60,5,FALSE),0)+IF($AK51&lt;&gt;"",VLOOKUP($AK51,$A$8:$H$60,5,FALSE),0)+IF($AY51&lt;&gt;"",VLOOKUP($AY51,$A$8:$H$60,5,FALSE),0)+IF($BF51&lt;&gt;"",VLOOKUP($BF51,$A$8:$H$60,5,FALSE),0)+IF($AR51&lt;&gt;"",VLOOKUP($AR51,$A$8:$H$60,5,FALSE),0)</f>
        <v>0</v>
      </c>
      <c r="BO51" s="62"/>
      <c r="BP51" s="62"/>
    </row>
    <row r="52" spans="1:68" s="5" customFormat="1" ht="16.5">
      <c r="A52" s="41"/>
      <c r="B52" s="97"/>
      <c r="C52" s="97"/>
      <c r="D52" s="97"/>
      <c r="E52" s="91">
        <f>O52+V52+AC52+AJ52+AQ52+BP52+AX52+BE52+BL52</f>
        <v>0</v>
      </c>
      <c r="F52" s="41"/>
      <c r="G52" s="56" t="str">
        <f>IF($F52&lt;&gt;"",VLOOKUP(F52,Armees!$A$1:$B$283,2,FALSE),"")</f>
        <v/>
      </c>
      <c r="H52" s="42"/>
      <c r="I52" s="98"/>
      <c r="J52" s="50" t="str">
        <f>IF(I52&lt;&gt;"",VLOOKUP(I52,$A$8:$C$48,2,FALSE),"")</f>
        <v/>
      </c>
      <c r="K52" s="43" t="str">
        <f>IF(I52&lt;&gt;"",IF(I52=$A52,"ERR",IF(OR(I52=$P52,I52=$W52,I52=$AD52,I52=$AK52,I52=$AR52,I52=$AY52,I52=$BF52),"DUP",IF(ISNA(VLOOKUP(I52,$A$8:$A$60,1,FALSE)),"ERR",IF(COUNTIF($I$8:$I$60,I52)&gt;1,"ERR",IF($D52=VLOOKUP(I52,$A$8:$D$60,4,FALSE),"CLUB","OK"))))),"")</f>
        <v/>
      </c>
      <c r="L52" s="43"/>
      <c r="M52" s="73" t="str">
        <f>IF(L52&lt;&gt;"",IF(L52="Victoire",IF(VLOOKUP(I52,$A$8:$L$60,12,FALSE)="Défaite","OK","ERR"),IF(L52="Défaite",IF(VLOOKUP(I52,$A$8:$L$60,12,FALSE)="Victoire","OK","ERR"),IF(L52="Nul",IF(VLOOKUP(I52,$A$8:$L$60,12,FALSE)="Nul","OK","ERR")))),"")</f>
        <v/>
      </c>
      <c r="N52" s="41"/>
      <c r="O52" s="56">
        <f>IF(L52="Victoire",100-ROUNDDOWN(20*N52/$H52,0),
IF(L52="Défaite",10+ROUNDDOWN(20*VLOOKUP(I52,$A$8:$N$48,14,FALSE)/VLOOKUP(I52,$A$8:$H$48,8,FALSE),0),
IF(AND(L52="Nul",$N52&lt;&gt;$H52),40+(2*ROUNDDOWN(10*VLOOKUP(I52,$A$8:$N$48,14,FALSE)/VLOOKUP(I52,$A$8:$H$48,8,FALSE),0)-ROUNDDOWN(10*N52/$H52,0)),IF(AND(L52="Nul",$N52=$H52),58,0))))</f>
        <v>0</v>
      </c>
      <c r="P52" s="98"/>
      <c r="Q52" s="50" t="str">
        <f>IF(P52&lt;&gt;"",VLOOKUP(P52,$A$8:$C$48,2,FALSE),"")</f>
        <v/>
      </c>
      <c r="R52" s="14" t="str">
        <f>IF(P52&lt;&gt;"",IF(P52=$A52,"ERR",IF(OR(P52=$I52,P52=$W52,P52=$AD52,P52=$AK52,P52=$AR52,P52=$AY52,P52=$BF52),"DUP",IF(ISNA(VLOOKUP(P52,$A$8:$A$60,1,FALSE)),"ERR",IF(COUNTIF($I$8:$I$60,P52)&gt;1,"ERR",IF($D52=VLOOKUP(P52,$A$8:$D$60,4,FALSE),"CLUB","OK"))))),"")</f>
        <v/>
      </c>
      <c r="S52" s="43"/>
      <c r="T52" s="43" t="str">
        <f>IF(S52&lt;&gt;"",IF(S52="Victoire",IF(VLOOKUP(P52,$A$8:$BL$60,19,FALSE)="Défaite","OK","ERR"),IF(S52="Défaite",IF(VLOOKUP(P52,$A$8:$BL$60,19,FALSE)="Victoire","OK","ERR"),IF(S52="Nul",IF(VLOOKUP(P52,$A$8:$BL$60,19,FALSE)="Nul","OK","ERR")))),"")</f>
        <v/>
      </c>
      <c r="U52" s="41"/>
      <c r="V52" s="56">
        <f>IF(S52="Victoire",100-ROUNDDOWN(20*U52/$H52,0),
IF(S52="Défaite",10+ROUNDDOWN(20*VLOOKUP(P52,$A$8:$AO$48,21,FALSE)/VLOOKUP(P52,$A$8:$H$48,8,FALSE),0),
IF(AND(S52="Nul",$U52&lt;&gt;$H52),40+(2*ROUNDDOWN(10*VLOOKUP(P52,$A$8:$AO$48,21,FALSE)/VLOOKUP(P52,$A$8:$H$48,8,FALSE),0)-ROUNDDOWN(10*U52/$H52,0)),IF(AND(S52="Nul",$U52=$H52),58,0))))</f>
        <v>0</v>
      </c>
      <c r="W52" s="98"/>
      <c r="X52" s="50" t="str">
        <f>IF(W52&lt;&gt;"",VLOOKUP(W52,$A$8:$C$48,2,FALSE),"")</f>
        <v/>
      </c>
      <c r="Y52" s="14" t="str">
        <f>IF(W52&lt;&gt;"",IF(W52=$A52,"ERR",IF(OR(W52=$P52,W52=$I52,W52=$AD52,W52=$AK52,W52=$AR52,W52=$AY52,W52=$BF52),"DUP",IF(ISNA(VLOOKUP(W52,$A$8:$A$60,1,FALSE)),"ERR",IF(COUNTIF($I$8:$I$60,W52)&gt;1,"ERR",IF($D52=VLOOKUP(W52,$A$8:$D$60,4,FALSE),"CLUB","OK"))))),"")</f>
        <v/>
      </c>
      <c r="Z52" s="43"/>
      <c r="AA52" s="43" t="str">
        <f>IF(Z52&lt;&gt;"",IF(Z52="Victoire",IF(VLOOKUP(W52,$A$8:$BJ$60,26,FALSE)="Défaite","OK","ERR"),IF(Z52="Défaite",IF(VLOOKUP(W52,$A$8:$BJ$60,26,FALSE)="Victoire","OK","ERR"),IF(Z52="Nul",IF(VLOOKUP(W52,$A$8:$BJ$60,26,FALSE)="Nul","OK","ERR")))),"")</f>
        <v/>
      </c>
      <c r="AB52" s="41"/>
      <c r="AC52" s="92">
        <f>IF(Z52="Victoire",100-ROUNDDOWN(20*AB52/$H52,0),
IF(Z52="Défaite",10+ROUNDDOWN(20*VLOOKUP(W52,$A$8:$AO$48,28,FALSE)/VLOOKUP(W52,$A$8:$H$48,8,FALSE),0),
IF(AND(Z52="Nul",$AB52&lt;&gt;$H52),40+(2*ROUNDDOWN(10*VLOOKUP(W52,$A$8:$AO$48,28,FALSE)/VLOOKUP(W52,$A$8:$H$48,8,FALSE),0)-ROUNDDOWN(10*AB52/$H52,0)),IF(AND(Z52="Nul",$AB52=$H52),58,0))))</f>
        <v>0</v>
      </c>
      <c r="AD52" s="99"/>
      <c r="AE52" s="50" t="str">
        <f>IF(AD52&lt;&gt;"",VLOOKUP(AD52,$A$8:$C$48,2,FALSE),"")</f>
        <v/>
      </c>
      <c r="AF52" s="14" t="str">
        <f>IF(AD52&lt;&gt;"",IF(AD52=$A52,"ERR",IF(OR(AD52=$P52,AD52=$W52,AD52=$I52,AD52=$AK52, AD52=$AR52,AD52=$AY52,AD52=$BF52),"DUP",IF(ISNA(VLOOKUP(AD52,$A$8:$A$60,1,FALSE)),"ERR",IF(COUNTIF($I$8:$I$60,AD52)&gt;1,"ERR",IF($D52=VLOOKUP(AD52,$A$8:$D$60,4,FALSE),"CLUB","OK"))))),"")</f>
        <v/>
      </c>
      <c r="AG52" s="43"/>
      <c r="AH52" s="43" t="str">
        <f>IF(AG52&lt;&gt;"",IF(AG52="Victoire",IF(VLOOKUP(AD52,$A$8:$BJ$60,33,FALSE)="Défaite","OK","ERR"),IF(AG52="Défaite",IF(VLOOKUP(AD52,$A$8:$BJ$60,33,FALSE)="Victoire","OK","ERR"),IF(AG52="Nul",IF(VLOOKUP(AD52,$A$8:$BJ$60,33,FALSE)="Nul","OK","ERR")))),"")</f>
        <v/>
      </c>
      <c r="AI52" s="41"/>
      <c r="AJ52" s="56">
        <f>IF(AG52="Victoire",100-ROUNDDOWN(20*AI52/$H52,0),
IF(AG52="Défaite",10+ROUNDDOWN(20*VLOOKUP(AD52,$A$8:$AO$48,35,FALSE)/VLOOKUP(AD52,$A$8:$H$48,8,FALSE),0),
IF(AND(AG52="Nul",$AI52&lt;&gt;$H52),40+(2*ROUNDDOWN(10*VLOOKUP(AD52,$A$8:$AO$48,35,FALSE)/VLOOKUP(AD52,$A$8:$H$48,8,FALSE),0)-ROUNDDOWN(10*AI52/$H52,0)),IF(AND(AG52="Nul",$AI52=$H52),58,0))))</f>
        <v>0</v>
      </c>
      <c r="AK52" s="98"/>
      <c r="AL52" s="50" t="str">
        <f>IF(AK52&lt;&gt;"",VLOOKUP(AK52,$A$8:$C$48,2,FALSE),"")</f>
        <v/>
      </c>
      <c r="AM52" s="14" t="str">
        <f>IF(AK52&lt;&gt;"",IF(AK52=$A52,"ERR",IF(OR(AK52=$P52,AK52=$W52,AK52=$AD52,AK52=$I52, AK52=$AR52,AK52=$AY52,AK52=$BF52),"DUP",IF(ISNA(VLOOKUP(AK52,$A$8:$A$48,1,FALSE)),"ERR",IF(COUNTIF($I$8:$I$48,AK52)&gt;1,"ERR",IF($D52=VLOOKUP(AK52,$A$8:$D$48,4,FALSE),"CLUB","OK"))))),"")</f>
        <v/>
      </c>
      <c r="AN52" s="43"/>
      <c r="AO52" s="14" t="str">
        <f>IF(AN52&lt;&gt;"",IF(AN52="Victoire",IF(VLOOKUP(AK52,$A$8:$BL$60,40,FALSE)="Défaite","OK","ERR"),IF(AN52="Défaite",IF(VLOOKUP(AK52,$A$8:$BL$60,40,FALSE)="Victoire","OK","ERR"),IF(AN52="Nul",IF(VLOOKUP(AK52,$A$8:$BL$60,40,FALSE)="Nul","OK","ERR")))),"")</f>
        <v/>
      </c>
      <c r="AP52" s="41"/>
      <c r="AQ52" s="56">
        <f>IF(AN52="Victoire",100-ROUNDDOWN(20*AP52/$H52,0),
IF(AN52="Défaite",10+ROUNDDOWN(20*VLOOKUP(AK52,$A$8:$BU$48,42,FALSE)/VLOOKUP(AK52,$A$8:$H$48,8,FALSE),0),
IF(AND(AN52="Nul",$AP52&lt;&gt;$H52),40+(2*ROUNDDOWN(10*VLOOKUP(AK52,$A$8:$BU$48,42,FALSE)/VLOOKUP(AK52,$A$8:$H$48,8,FALSE),0)-ROUNDDOWN(10*AP52/$H52,0)),IF(AND(AN52="Nul",$AP52=$H52),58,0))))</f>
        <v>0</v>
      </c>
      <c r="AR52" s="98"/>
      <c r="AS52" s="50" t="str">
        <f>IF(AR52&lt;&gt;"",VLOOKUP(AR52,$A$8:$C$48,2,FALSE),"")</f>
        <v/>
      </c>
      <c r="AT52" s="43" t="str">
        <f>IF(AR52&lt;&gt;"",IF(AR52=$A52,"ERR",IF(OR(AR52=$P52,AR52=$W52,AR52=$AD52,AR52=$AK52,AR52=$AY52,AR52=$BF52),"DUP",IF(ISNA(VLOOKUP(AR52,$A$8:$A$48,1,FALSE)),"ERR",IF(COUNTIF($I$8:$I$48,AR52)&gt;1,"ERR",IF($D52=VLOOKUP(AR52,$A$8:$D$48,4,FALSE),"CLUB","OK"))))),"")</f>
        <v/>
      </c>
      <c r="AU52" s="43"/>
      <c r="AV52" s="14" t="str">
        <f>IF(AU52&lt;&gt;"",IF(AU52="Victoire",IF(VLOOKUP(AR52,$A$8:$BL$60,47,FALSE)="Défaite","OK","ERR"),IF(AU52="Défaite",IF(VLOOKUP(AR52,$A$8:$BL$60,47,FALSE)="Victoire","OK","ERR"),IF(AU52="Nul",IF(VLOOKUP(AR52,$A$8:$BL$60,47,FALSE)="Nul","OK","ERR")))),"")</f>
        <v/>
      </c>
      <c r="AW52" s="41"/>
      <c r="AX52" s="56">
        <f>IF(AU52="Victoire",100-ROUNDDOWN(20*AW52/$H52,0),
IF(AU52="Défaite",10+ROUNDDOWN(20*VLOOKUP(AR52,$A$8:$BU$48,42,FALSE)/VLOOKUP(AR52,$A$8:$H$48,8,FALSE),0),
IF(AND(AU52="Nul",$AP52&lt;&gt;$H52),40+(2*ROUNDDOWN(10*VLOOKUP(AR52,$A$8:$BU$48,42,FALSE)/VLOOKUP(AR52,$A$8:$H$48,8,FALSE),0)-ROUNDDOWN(10*AW52/$H52,0)),IF(AND(AU52="Nul",$AP52=$H52),58,0))))</f>
        <v>0</v>
      </c>
      <c r="AY52" s="98"/>
      <c r="AZ52" s="50" t="str">
        <f>IF(AY52&lt;&gt;"",VLOOKUP(AY52,$A$8:$C$48,2,FALSE),"")</f>
        <v/>
      </c>
      <c r="BA52" s="43" t="str">
        <f>IF(AY52&lt;&gt;"",IF(AY52=$A52,"ERR",IF(OR(AY52=$P52,AY52=$W52,AY52=$AD52,AY52=$AK52,AY52=$AR52,AY52=$BG52,AY52=$BF52),"DUP",IF(ISNA(VLOOKUP(AY52,$A$8:$A$48,1,FALSE)),"ERR",IF(COUNTIF($I$8:$I$48,AY52)&gt;1,"ERR",IF($D52=VLOOKUP(AY52,$A$8:$D$48,4,FALSE),"CLUB","OK"))))),"")</f>
        <v/>
      </c>
      <c r="BB52" s="43"/>
      <c r="BC52" s="14" t="str">
        <f>IF(BB52&lt;&gt;"",IF(BB52="Victoire",IF(VLOOKUP(AY52,$A$8:$BL$60,54,FALSE)="Défaite","OK","ERR"),IF(BB52="Défaite",IF(VLOOKUP(AY52,$A$8:$BL$60,54,FALSE)="Victoire","OK","ERR"),IF(BB52="Nul",IF(VLOOKUP(AY52,$A$8:$BL$54,54,FALSE)="Nul","OK","ERR")))),"")</f>
        <v/>
      </c>
      <c r="BD52" s="41"/>
      <c r="BE52" s="56">
        <f>IF(BB52="Victoire",100-ROUNDDOWN(20*BD52/$H52,0),
IF(BB52="Défaite",10+ROUNDDOWN(20*VLOOKUP(AY52,$A$8:$BU$48,42,FALSE)/VLOOKUP(AY52,$A$8:$H$48,8,FALSE),0),
IF(AND(BB52="Nul",$AP52&lt;&gt;$H52),40+(2*ROUNDDOWN(10*VLOOKUP(AY52,$A$8:$BU$48,42,FALSE)/VLOOKUP(AY52,$A$8:$H$48,8,FALSE),0)-ROUNDDOWN(10*BD52/$H52,0)),IF(AND(BB52="Nul",$AP52=$H52),58,0))))</f>
        <v>0</v>
      </c>
      <c r="BF52" s="98"/>
      <c r="BG52" s="50" t="str">
        <f>IF(BF52&lt;&gt;"",VLOOKUP(BF52,$A$8:$C$48,2,FALSE),"")</f>
        <v/>
      </c>
      <c r="BH52" s="43" t="str">
        <f>IF(BF52&lt;&gt;"",IF(BF52=$A52,"ERR",IF(OR(BF52=$P52,BF52=$W52,BF52=$AD52,BF52=$AK52,BF52=$AR52,BF52=$AY52,BF52=$BG52),"DUP",IF(ISNA(VLOOKUP(BF52,$A$8:$A$48,1,FALSE)),"ERR",IF(COUNTIF($I$8:$I$48,BF52)&gt;1,"ERR",IF($D52=VLOOKUP(BF52,$A$8:$D$48,4,FALSE),"CLUB","OK"))))),"")</f>
        <v/>
      </c>
      <c r="BI52" s="43"/>
      <c r="BJ52" s="14" t="str">
        <f>IF(BI52&lt;&gt;"",IF(BI52="Victoire",IF(VLOOKUP(BF52,$A$8:$BL$60,61,FALSE)="Défaite","OK","ERR"),IF(BI52="Défaite",IF(VLOOKUP(BF52,$A$8:$BL$60,61,FALSE)="Victoire","OK","ERR"),IF(BI52="Nul",IF(VLOOKUP(BF52,$A$8:$BL$60,61,FALSE)="Nul","OK","ERR")))),"")</f>
        <v/>
      </c>
      <c r="BK52" s="41"/>
      <c r="BL52" s="56">
        <f>IF(BI52="Victoire",100-ROUNDDOWN(20*BK52/$H52,0),
IF(BI52="Défaite",10+ROUNDDOWN(20*VLOOKUP(BF52,$A$8:$BU$48,42,FALSE)/VLOOKUP(BF52,$A$8:$H$48,8,FALSE),0),
IF(AND(BI52="Nul",$AP52&lt;&gt;$H52),40+(2*ROUNDDOWN(10*VLOOKUP(BF52,$A$8:$BU$48,42,FALSE)/VLOOKUP(BF52,$A$8:$H$48,8,FALSE),0)-ROUNDDOWN(10*BK52/$H52,0)),IF(AND(BI52="Nul",$AP52=$H52),58,0))))</f>
        <v>0</v>
      </c>
      <c r="BM52" s="89">
        <f>E50+E51+E52</f>
        <v>0</v>
      </c>
      <c r="BN52" s="60">
        <f>IF($I52&lt;&gt;"",VLOOKUP($I52,$A$8:$H$60,5,FALSE),0)+IF($P52&lt;&gt;"",VLOOKUP($P52,$A$8:$H$60,5,FALSE),0)+IF($W52&lt;&gt;"",VLOOKUP($W52,$A$8:$H$60,5,FALSE),0)+IF($AD52&lt;&gt;"",VLOOKUP($AD52,$A$8:$H$60,5,FALSE),0)+IF($AK52&lt;&gt;"",VLOOKUP($AK52,$A$8:$H$60,5,FALSE),0)+IF($AY52&lt;&gt;"",VLOOKUP($AY52,$A$8:$H$60,5,FALSE),0)+IF($BF52&lt;&gt;"",VLOOKUP($BF52,$A$8:$H$60,5,FALSE),0)+IF($AR52&lt;&gt;"",VLOOKUP($AR52,$A$8:$H$60,5,FALSE),0)</f>
        <v>0</v>
      </c>
      <c r="BO52" s="62"/>
      <c r="BP52" s="62"/>
    </row>
    <row r="53" spans="1:68" s="5" customFormat="1" ht="16.5">
      <c r="A53" s="41"/>
      <c r="B53" s="97"/>
      <c r="C53" s="97"/>
      <c r="D53" s="97"/>
      <c r="E53" s="91">
        <f>O53+V53+AC53+AJ53+AQ53+BP53+AX53+BE53+BL53</f>
        <v>0</v>
      </c>
      <c r="F53" s="41"/>
      <c r="G53" s="56" t="str">
        <f>IF($F53&lt;&gt;"",VLOOKUP(F53,Armees!$A$1:$B$283,2,FALSE),"")</f>
        <v/>
      </c>
      <c r="H53" s="42"/>
      <c r="I53" s="98"/>
      <c r="J53" s="50" t="str">
        <f>IF(I53&lt;&gt;"",VLOOKUP(I53,$A$8:$C$48,2,FALSE),"")</f>
        <v/>
      </c>
      <c r="K53" s="43" t="str">
        <f>IF(I53&lt;&gt;"",IF(I53=$A53,"ERR",IF(OR(I53=$P53,I53=$W53,I53=$AD53,I53=$AK53,I53=$AR53,I53=$AY53,I53=$BF53),"DUP",IF(ISNA(VLOOKUP(I53,$A$8:$A$60,1,FALSE)),"ERR",IF(COUNTIF($I$8:$I$60,I53)&gt;1,"ERR",IF($D53=VLOOKUP(I53,$A$8:$D$60,4,FALSE),"CLUB","OK"))))),"")</f>
        <v/>
      </c>
      <c r="L53" s="43"/>
      <c r="M53" s="73" t="str">
        <f>IF(L53&lt;&gt;"",IF(L53="Victoire",IF(VLOOKUP(I53,$A$8:$L$60,12,FALSE)="Défaite","OK","ERR"),IF(L53="Défaite",IF(VLOOKUP(I53,$A$8:$L$60,12,FALSE)="Victoire","OK","ERR"),IF(L53="Nul",IF(VLOOKUP(I53,$A$8:$L$60,12,FALSE)="Nul","OK","ERR")))),"")</f>
        <v/>
      </c>
      <c r="N53" s="41"/>
      <c r="O53" s="56">
        <f>IF(L53="Victoire",100-ROUNDDOWN(20*N53/$H53,0),
IF(L53="Défaite",10+ROUNDDOWN(20*VLOOKUP(I53,$A$8:$N$48,14,FALSE)/VLOOKUP(I53,$A$8:$H$48,8,FALSE),0),
IF(AND(L53="Nul",$N53&lt;&gt;$H53),40+(2*ROUNDDOWN(10*VLOOKUP(I53,$A$8:$N$48,14,FALSE)/VLOOKUP(I53,$A$8:$H$48,8,FALSE),0)-ROUNDDOWN(10*N53/$H53,0)),IF(AND(L53="Nul",$N53=$H53),58,0))))</f>
        <v>0</v>
      </c>
      <c r="P53" s="98"/>
      <c r="Q53" s="50" t="str">
        <f>IF(P53&lt;&gt;"",VLOOKUP(P53,$A$8:$C$48,2,FALSE),"")</f>
        <v/>
      </c>
      <c r="R53" s="14" t="str">
        <f>IF(P53&lt;&gt;"",IF(P53=$A53,"ERR",IF(OR(P53=$I53,P53=$W53,P53=$AD53,P53=$AK53,P53=$AR53,P53=$AY53,P53=$BF53),"DUP",IF(ISNA(VLOOKUP(P53,$A$8:$A$60,1,FALSE)),"ERR",IF(COUNTIF($I$8:$I$60,P53)&gt;1,"ERR",IF($D53=VLOOKUP(P53,$A$8:$D$60,4,FALSE),"CLUB","OK"))))),"")</f>
        <v/>
      </c>
      <c r="S53" s="43"/>
      <c r="T53" s="43" t="str">
        <f>IF(S53&lt;&gt;"",IF(S53="Victoire",IF(VLOOKUP(P53,$A$8:$BL$60,19,FALSE)="Défaite","OK","ERR"),IF(S53="Défaite",IF(VLOOKUP(P53,$A$8:$BL$60,19,FALSE)="Victoire","OK","ERR"),IF(S53="Nul",IF(VLOOKUP(P53,$A$8:$BL$60,19,FALSE)="Nul","OK","ERR")))),"")</f>
        <v/>
      </c>
      <c r="U53" s="41"/>
      <c r="V53" s="56">
        <f>IF(S53="Victoire",100-ROUNDDOWN(20*U53/$H53,0),
IF(S53="Défaite",10+ROUNDDOWN(20*VLOOKUP(P53,$A$8:$AO$48,21,FALSE)/VLOOKUP(P53,$A$8:$H$48,8,FALSE),0),
IF(AND(S53="Nul",$U53&lt;&gt;$H53),40+(2*ROUNDDOWN(10*VLOOKUP(P53,$A$8:$AO$48,21,FALSE)/VLOOKUP(P53,$A$8:$H$48,8,FALSE),0)-ROUNDDOWN(10*U53/$H53,0)),IF(AND(S53="Nul",$U53=$H53),58,0))))</f>
        <v>0</v>
      </c>
      <c r="W53" s="98"/>
      <c r="X53" s="50" t="str">
        <f>IF(W53&lt;&gt;"",VLOOKUP(W53,$A$8:$C$48,2,FALSE),"")</f>
        <v/>
      </c>
      <c r="Y53" s="14" t="str">
        <f>IF(W53&lt;&gt;"",IF(W53=$A53,"ERR",IF(OR(W53=$P53,W53=$I53,W53=$AD53,W53=$AK53,W53=$AR53,W53=$AY53,W53=$BF53),"DUP",IF(ISNA(VLOOKUP(W53,$A$8:$A$60,1,FALSE)),"ERR",IF(COUNTIF($I$8:$I$60,W53)&gt;1,"ERR",IF($D53=VLOOKUP(W53,$A$8:$D$60,4,FALSE),"CLUB","OK"))))),"")</f>
        <v/>
      </c>
      <c r="Z53" s="43"/>
      <c r="AA53" s="43" t="str">
        <f>IF(Z53&lt;&gt;"",IF(Z53="Victoire",IF(VLOOKUP(W53,$A$8:$BJ$60,26,FALSE)="Défaite","OK","ERR"),IF(Z53="Défaite",IF(VLOOKUP(W53,$A$8:$BJ$60,26,FALSE)="Victoire","OK","ERR"),IF(Z53="Nul",IF(VLOOKUP(W53,$A$8:$BJ$60,26,FALSE)="Nul","OK","ERR")))),"")</f>
        <v/>
      </c>
      <c r="AB53" s="41"/>
      <c r="AC53" s="92">
        <f>IF(Z53="Victoire",100-ROUNDDOWN(20*AB53/$H53,0),
IF(Z53="Défaite",10+ROUNDDOWN(20*VLOOKUP(W53,$A$8:$AO$48,28,FALSE)/VLOOKUP(W53,$A$8:$H$48,8,FALSE),0),
IF(AND(Z53="Nul",$AB53&lt;&gt;$H53),40+(2*ROUNDDOWN(10*VLOOKUP(W53,$A$8:$AO$48,28,FALSE)/VLOOKUP(W53,$A$8:$H$48,8,FALSE),0)-ROUNDDOWN(10*AB53/$H53,0)),IF(AND(Z53="Nul",$AB53=$H53),58,0))))</f>
        <v>0</v>
      </c>
      <c r="AD53" s="99"/>
      <c r="AE53" s="50" t="str">
        <f>IF(AD53&lt;&gt;"",VLOOKUP(AD53,$A$8:$C$48,2,FALSE),"")</f>
        <v/>
      </c>
      <c r="AF53" s="14" t="str">
        <f>IF(AD53&lt;&gt;"",IF(AD53=$A53,"ERR",IF(OR(AD53=$P53,AD53=$W53,AD53=$I53,AD53=$AK53, AD53=$AR53,AD53=$AY53,AD53=$BF53),"DUP",IF(ISNA(VLOOKUP(AD53,$A$8:$A$60,1,FALSE)),"ERR",IF(COUNTIF($I$8:$I$60,AD53)&gt;1,"ERR",IF($D53=VLOOKUP(AD53,$A$8:$D$60,4,FALSE),"CLUB","OK"))))),"")</f>
        <v/>
      </c>
      <c r="AG53" s="43"/>
      <c r="AH53" s="43" t="str">
        <f>IF(AG53&lt;&gt;"",IF(AG53="Victoire",IF(VLOOKUP(AD53,$A$8:$BJ$60,33,FALSE)="Défaite","OK","ERR"),IF(AG53="Défaite",IF(VLOOKUP(AD53,$A$8:$BJ$60,33,FALSE)="Victoire","OK","ERR"),IF(AG53="Nul",IF(VLOOKUP(AD53,$A$8:$BJ$60,33,FALSE)="Nul","OK","ERR")))),"")</f>
        <v/>
      </c>
      <c r="AI53" s="41"/>
      <c r="AJ53" s="56">
        <f>IF(AG53="Victoire",100-ROUNDDOWN(20*AI53/$H53,0),
IF(AG53="Défaite",10+ROUNDDOWN(20*VLOOKUP(AD53,$A$8:$AO$48,35,FALSE)/VLOOKUP(AD53,$A$8:$H$48,8,FALSE),0),
IF(AND(AG53="Nul",$AI53&lt;&gt;$H53),40+(2*ROUNDDOWN(10*VLOOKUP(AD53,$A$8:$AO$48,35,FALSE)/VLOOKUP(AD53,$A$8:$H$48,8,FALSE),0)-ROUNDDOWN(10*AI53/$H53,0)),IF(AND(AG53="Nul",$AI53=$H53),58,0))))</f>
        <v>0</v>
      </c>
      <c r="AK53" s="98"/>
      <c r="AL53" s="50" t="str">
        <f>IF(AK53&lt;&gt;"",VLOOKUP(AK53,$A$8:$C$48,2,FALSE),"")</f>
        <v/>
      </c>
      <c r="AM53" s="14" t="str">
        <f>IF(AK53&lt;&gt;"",IF(AK53=$A53,"ERR",IF(OR(AK53=$P53,AK53=$W53,AK53=$AD53,AK53=$I53, AK53=$AR53,AK53=$AY53,AK53=$BF53),"DUP",IF(ISNA(VLOOKUP(AK53,$A$8:$A$48,1,FALSE)),"ERR",IF(COUNTIF($I$8:$I$48,AK53)&gt;1,"ERR",IF($D53=VLOOKUP(AK53,$A$8:$D$48,4,FALSE),"CLUB","OK"))))),"")</f>
        <v/>
      </c>
      <c r="AN53" s="43"/>
      <c r="AO53" s="14" t="str">
        <f>IF(AN53&lt;&gt;"",IF(AN53="Victoire",IF(VLOOKUP(AK53,$A$8:$BL$60,40,FALSE)="Défaite","OK","ERR"),IF(AN53="Défaite",IF(VLOOKUP(AK53,$A$8:$BL$60,40,FALSE)="Victoire","OK","ERR"),IF(AN53="Nul",IF(VLOOKUP(AK53,$A$8:$BL$60,40,FALSE)="Nul","OK","ERR")))),"")</f>
        <v/>
      </c>
      <c r="AP53" s="41"/>
      <c r="AQ53" s="56">
        <f>IF(AN53="Victoire",100-ROUNDDOWN(20*AP53/$H53,0),
IF(AN53="Défaite",10+ROUNDDOWN(20*VLOOKUP(AK53,$A$8:$BU$48,42,FALSE)/VLOOKUP(AK53,$A$8:$H$48,8,FALSE),0),
IF(AND(AN53="Nul",$AP53&lt;&gt;$H53),40+(2*ROUNDDOWN(10*VLOOKUP(AK53,$A$8:$BU$48,42,FALSE)/VLOOKUP(AK53,$A$8:$H$48,8,FALSE),0)-ROUNDDOWN(10*AP53/$H53,0)),IF(AND(AN53="Nul",$AP53=$H53),58,0))))</f>
        <v>0</v>
      </c>
      <c r="AR53" s="98"/>
      <c r="AS53" s="50" t="str">
        <f>IF(AR53&lt;&gt;"",VLOOKUP(AR53,$A$8:$C$48,2,FALSE),"")</f>
        <v/>
      </c>
      <c r="AT53" s="43" t="str">
        <f>IF(AR53&lt;&gt;"",IF(AR53=$A53,"ERR",IF(OR(AR53=$P53,AR53=$W53,AR53=$AD53,AR53=$AK53,AR53=$AY53,AR53=$BF53),"DUP",IF(ISNA(VLOOKUP(AR53,$A$8:$A$48,1,FALSE)),"ERR",IF(COUNTIF($I$8:$I$48,AR53)&gt;1,"ERR",IF($D53=VLOOKUP(AR53,$A$8:$D$48,4,FALSE),"CLUB","OK"))))),"")</f>
        <v/>
      </c>
      <c r="AU53" s="43"/>
      <c r="AV53" s="14" t="str">
        <f>IF(AU53&lt;&gt;"",IF(AU53="Victoire",IF(VLOOKUP(AR53,$A$8:$BL$60,47,FALSE)="Défaite","OK","ERR"),IF(AU53="Défaite",IF(VLOOKUP(AR53,$A$8:$BL$60,47,FALSE)="Victoire","OK","ERR"),IF(AU53="Nul",IF(VLOOKUP(AR53,$A$8:$BL$60,47,FALSE)="Nul","OK","ERR")))),"")</f>
        <v/>
      </c>
      <c r="AW53" s="41"/>
      <c r="AX53" s="56">
        <f>IF(AU53="Victoire",100-ROUNDDOWN(20*AW53/$H53,0),
IF(AU53="Défaite",10+ROUNDDOWN(20*VLOOKUP(AR53,$A$8:$BU$48,42,FALSE)/VLOOKUP(AR53,$A$8:$H$48,8,FALSE),0),
IF(AND(AU53="Nul",$AP53&lt;&gt;$H53),40+(2*ROUNDDOWN(10*VLOOKUP(AR53,$A$8:$BU$48,42,FALSE)/VLOOKUP(AR53,$A$8:$H$48,8,FALSE),0)-ROUNDDOWN(10*AW53/$H53,0)),IF(AND(AU53="Nul",$AP53=$H53),58,0))))</f>
        <v>0</v>
      </c>
      <c r="AY53" s="98"/>
      <c r="AZ53" s="50" t="str">
        <f>IF(AY53&lt;&gt;"",VLOOKUP(AY53,$A$8:$C$48,2,FALSE),"")</f>
        <v/>
      </c>
      <c r="BA53" s="43" t="str">
        <f>IF(AY53&lt;&gt;"",IF(AY53=$A53,"ERR",IF(OR(AY53=$P53,AY53=$W53,AY53=$AD53,AY53=$AK53,AY53=$AR53,AY53=$BG53,AY53=$BF53),"DUP",IF(ISNA(VLOOKUP(AY53,$A$8:$A$48,1,FALSE)),"ERR",IF(COUNTIF($I$8:$I$48,AY53)&gt;1,"ERR",IF($D53=VLOOKUP(AY53,$A$8:$D$48,4,FALSE),"CLUB","OK"))))),"")</f>
        <v/>
      </c>
      <c r="BB53" s="43"/>
      <c r="BC53" s="14" t="str">
        <f>IF(BB53&lt;&gt;"",IF(BB53="Victoire",IF(VLOOKUP(AY53,$A$8:$BL$60,54,FALSE)="Défaite","OK","ERR"),IF(BB53="Défaite",IF(VLOOKUP(AY53,$A$8:$BL$60,54,FALSE)="Victoire","OK","ERR"),IF(BB53="Nul",IF(VLOOKUP(AY53,$A$8:$BL$54,54,FALSE)="Nul","OK","ERR")))),"")</f>
        <v/>
      </c>
      <c r="BD53" s="41"/>
      <c r="BE53" s="56">
        <f>IF(BB53="Victoire",100-ROUNDDOWN(20*BD53/$H53,0),
IF(BB53="Défaite",10+ROUNDDOWN(20*VLOOKUP(AY53,$A$8:$BU$48,42,FALSE)/VLOOKUP(AY53,$A$8:$H$48,8,FALSE),0),
IF(AND(BB53="Nul",$AP53&lt;&gt;$H53),40+(2*ROUNDDOWN(10*VLOOKUP(AY53,$A$8:$BU$48,42,FALSE)/VLOOKUP(AY53,$A$8:$H$48,8,FALSE),0)-ROUNDDOWN(10*BD53/$H53,0)),IF(AND(BB53="Nul",$AP53=$H53),58,0))))</f>
        <v>0</v>
      </c>
      <c r="BF53" s="98"/>
      <c r="BG53" s="50" t="str">
        <f>IF(BF53&lt;&gt;"",VLOOKUP(BF53,$A$8:$C$48,2,FALSE),"")</f>
        <v/>
      </c>
      <c r="BH53" s="43" t="str">
        <f>IF(BF53&lt;&gt;"",IF(BF53=$A53,"ERR",IF(OR(BF53=$P53,BF53=$W53,BF53=$AD53,BF53=$AK53,BF53=$AR53,BF53=$AY53,BF53=$BG53),"DUP",IF(ISNA(VLOOKUP(BF53,$A$8:$A$48,1,FALSE)),"ERR",IF(COUNTIF($I$8:$I$48,BF53)&gt;1,"ERR",IF($D53=VLOOKUP(BF53,$A$8:$D$48,4,FALSE),"CLUB","OK"))))),"")</f>
        <v/>
      </c>
      <c r="BI53" s="43"/>
      <c r="BJ53" s="14" t="str">
        <f>IF(BI53&lt;&gt;"",IF(BI53="Victoire",IF(VLOOKUP(BF53,$A$8:$BL$60,61,FALSE)="Défaite","OK","ERR"),IF(BI53="Défaite",IF(VLOOKUP(BF53,$A$8:$BL$60,61,FALSE)="Victoire","OK","ERR"),IF(BI53="Nul",IF(VLOOKUP(BF53,$A$8:$BL$60,61,FALSE)="Nul","OK","ERR")))),"")</f>
        <v/>
      </c>
      <c r="BK53" s="41"/>
      <c r="BL53" s="56">
        <f>IF(BI53="Victoire",100-ROUNDDOWN(20*BK53/$H53,0),
IF(BI53="Défaite",10+ROUNDDOWN(20*VLOOKUP(BF53,$A$8:$BU$48,42,FALSE)/VLOOKUP(BF53,$A$8:$H$48,8,FALSE),0),
IF(AND(BI53="Nul",$AP53&lt;&gt;$H53),40+(2*ROUNDDOWN(10*VLOOKUP(BF53,$A$8:$BU$48,42,FALSE)/VLOOKUP(BF53,$A$8:$H$48,8,FALSE),0)-ROUNDDOWN(10*BK53/$H53,0)),IF(AND(BI53="Nul",$AP53=$H53),58,0))))</f>
        <v>0</v>
      </c>
      <c r="BM53" s="89">
        <f>E53+E54+E55</f>
        <v>0</v>
      </c>
      <c r="BN53" s="60">
        <f>IF($I53&lt;&gt;"",VLOOKUP($I53,$A$8:$H$60,5,FALSE),0)+IF($P53&lt;&gt;"",VLOOKUP($P53,$A$8:$H$60,5,FALSE),0)+IF($W53&lt;&gt;"",VLOOKUP($W53,$A$8:$H$60,5,FALSE),0)+IF($AD53&lt;&gt;"",VLOOKUP($AD53,$A$8:$H$60,5,FALSE),0)+IF($AK53&lt;&gt;"",VLOOKUP($AK53,$A$8:$H$60,5,FALSE),0)+IF($AY53&lt;&gt;"",VLOOKUP($AY53,$A$8:$H$60,5,FALSE),0)+IF($BF53&lt;&gt;"",VLOOKUP($BF53,$A$8:$H$60,5,FALSE),0)+IF($AR53&lt;&gt;"",VLOOKUP($AR53,$A$8:$H$60,5,FALSE),0)</f>
        <v>0</v>
      </c>
      <c r="BO53" s="62"/>
      <c r="BP53" s="62"/>
    </row>
    <row r="54" spans="1:68" ht="16.5">
      <c r="A54" s="41"/>
      <c r="B54" s="97"/>
      <c r="C54" s="97"/>
      <c r="D54" s="97"/>
      <c r="E54" s="91">
        <f>O54+V54+AC54+AJ54+AQ54+BP54+AX54+BE54+BL54</f>
        <v>0</v>
      </c>
      <c r="F54" s="41"/>
      <c r="G54" s="56" t="str">
        <f>IF($F54&lt;&gt;"",VLOOKUP(F54,Armees!$A$1:$B$283,2,FALSE),"")</f>
        <v/>
      </c>
      <c r="H54" s="42"/>
      <c r="I54" s="98"/>
      <c r="J54" s="50" t="str">
        <f>IF(I54&lt;&gt;"",VLOOKUP(I54,$A$8:$C$48,2,FALSE),"")</f>
        <v/>
      </c>
      <c r="K54" s="43" t="str">
        <f>IF(I54&lt;&gt;"",IF(I54=$A54,"ERR",IF(OR(I54=$P54,I54=$W54,I54=$AD54,I54=$AK54,I54=$AR54,I54=$AY54,I54=$BF54),"DUP",IF(ISNA(VLOOKUP(I54,$A$8:$A$60,1,FALSE)),"ERR",IF(COUNTIF($I$8:$I$60,I54)&gt;1,"ERR",IF($D54=VLOOKUP(I54,$A$8:$D$60,4,FALSE),"CLUB","OK"))))),"")</f>
        <v/>
      </c>
      <c r="L54" s="43"/>
      <c r="M54" s="73" t="str">
        <f>IF(L54&lt;&gt;"",IF(L54="Victoire",IF(VLOOKUP(I54,$A$8:$L$60,12,FALSE)="Défaite","OK","ERR"),IF(L54="Défaite",IF(VLOOKUP(I54,$A$8:$L$60,12,FALSE)="Victoire","OK","ERR"),IF(L54="Nul",IF(VLOOKUP(I54,$A$8:$L$60,12,FALSE)="Nul","OK","ERR")))),"")</f>
        <v/>
      </c>
      <c r="N54" s="41"/>
      <c r="O54" s="56">
        <f>IF(L54="Victoire",100-ROUNDDOWN(20*N54/$H54,0),
IF(L54="Défaite",10+ROUNDDOWN(20*VLOOKUP(I54,$A$8:$N$48,14,FALSE)/VLOOKUP(I54,$A$8:$H$48,8,FALSE),0),
IF(AND(L54="Nul",$N54&lt;&gt;$H54),40+(2*ROUNDDOWN(10*VLOOKUP(I54,$A$8:$N$48,14,FALSE)/VLOOKUP(I54,$A$8:$H$48,8,FALSE),0)-ROUNDDOWN(10*N54/$H54,0)),IF(AND(L54="Nul",$N54=$H54),58,0))))</f>
        <v>0</v>
      </c>
      <c r="P54" s="98"/>
      <c r="Q54" s="50" t="str">
        <f>IF(P54&lt;&gt;"",VLOOKUP(P54,$A$8:$C$48,2,FALSE),"")</f>
        <v/>
      </c>
      <c r="R54" s="14" t="str">
        <f>IF(P54&lt;&gt;"",IF(P54=$A54,"ERR",IF(OR(P54=$I54,P54=$W54,P54=$AD54,P54=$AK54,P54=$AR54,P54=$AY54,P54=$BF54),"DUP",IF(ISNA(VLOOKUP(P54,$A$8:$A$60,1,FALSE)),"ERR",IF(COUNTIF($I$8:$I$60,P54)&gt;1,"ERR",IF($D54=VLOOKUP(P54,$A$8:$D$60,4,FALSE),"CLUB","OK"))))),"")</f>
        <v/>
      </c>
      <c r="S54" s="43"/>
      <c r="T54" s="43" t="str">
        <f>IF(S54&lt;&gt;"",IF(S54="Victoire",IF(VLOOKUP(P54,$A$8:$BL$60,19,FALSE)="Défaite","OK","ERR"),IF(S54="Défaite",IF(VLOOKUP(P54,$A$8:$BL$60,19,FALSE)="Victoire","OK","ERR"),IF(S54="Nul",IF(VLOOKUP(P54,$A$8:$BL$60,19,FALSE)="Nul","OK","ERR")))),"")</f>
        <v/>
      </c>
      <c r="U54" s="41"/>
      <c r="V54" s="56">
        <f>IF(S54="Victoire",100-ROUNDDOWN(20*U54/$H54,0),
IF(S54="Défaite",10+ROUNDDOWN(20*VLOOKUP(P54,$A$8:$AO$48,21,FALSE)/VLOOKUP(P54,$A$8:$H$48,8,FALSE),0),
IF(AND(S54="Nul",$U54&lt;&gt;$H54),40+(2*ROUNDDOWN(10*VLOOKUP(P54,$A$8:$AO$48,21,FALSE)/VLOOKUP(P54,$A$8:$H$48,8,FALSE),0)-ROUNDDOWN(10*U54/$H54,0)),IF(AND(S54="Nul",$U54=$H54),58,0))))</f>
        <v>0</v>
      </c>
      <c r="W54" s="98"/>
      <c r="X54" s="50" t="str">
        <f>IF(W54&lt;&gt;"",VLOOKUP(W54,$A$8:$C$48,2,FALSE),"")</f>
        <v/>
      </c>
      <c r="Y54" s="14" t="str">
        <f>IF(W54&lt;&gt;"",IF(W54=$A54,"ERR",IF(OR(W54=$P54,W54=$I54,W54=$AD54,W54=$AK54,W54=$AR54,W54=$AY54,W54=$BF54),"DUP",IF(ISNA(VLOOKUP(W54,$A$8:$A$60,1,FALSE)),"ERR",IF(COUNTIF($I$8:$I$60,W54)&gt;1,"ERR",IF($D54=VLOOKUP(W54,$A$8:$D$60,4,FALSE),"CLUB","OK"))))),"")</f>
        <v/>
      </c>
      <c r="Z54" s="43"/>
      <c r="AA54" s="43" t="str">
        <f>IF(Z54&lt;&gt;"",IF(Z54="Victoire",IF(VLOOKUP(W54,$A$8:$BJ$60,26,FALSE)="Défaite","OK","ERR"),IF(Z54="Défaite",IF(VLOOKUP(W54,$A$8:$BJ$60,26,FALSE)="Victoire","OK","ERR"),IF(Z54="Nul",IF(VLOOKUP(W54,$A$8:$BJ$60,26,FALSE)="Nul","OK","ERR")))),"")</f>
        <v/>
      </c>
      <c r="AB54" s="41"/>
      <c r="AC54" s="92">
        <f>IF(Z54="Victoire",100-ROUNDDOWN(20*AB54/$H54,0),
IF(Z54="Défaite",10+ROUNDDOWN(20*VLOOKUP(W54,$A$8:$AO$48,28,FALSE)/VLOOKUP(W54,$A$8:$H$48,8,FALSE),0),
IF(AND(Z54="Nul",$AB54&lt;&gt;$H54),40+(2*ROUNDDOWN(10*VLOOKUP(W54,$A$8:$AO$48,28,FALSE)/VLOOKUP(W54,$A$8:$H$48,8,FALSE),0)-ROUNDDOWN(10*AB54/$H54,0)),IF(AND(Z54="Nul",$AB54=$H54),58,0))))</f>
        <v>0</v>
      </c>
      <c r="AD54" s="99"/>
      <c r="AE54" s="50" t="str">
        <f>IF(AD54&lt;&gt;"",VLOOKUP(AD54,$A$8:$C$48,2,FALSE),"")</f>
        <v/>
      </c>
      <c r="AF54" s="14" t="str">
        <f>IF(AD54&lt;&gt;"",IF(AD54=$A54,"ERR",IF(OR(AD54=$P54,AD54=$W54,AD54=$I54,AD54=$AK54, AD54=$AR54,AD54=$AY54,AD54=$BF54),"DUP",IF(ISNA(VLOOKUP(AD54,$A$8:$A$60,1,FALSE)),"ERR",IF(COUNTIF($I$8:$I$60,AD54)&gt;1,"ERR",IF($D54=VLOOKUP(AD54,$A$8:$D$60,4,FALSE),"CLUB","OK"))))),"")</f>
        <v/>
      </c>
      <c r="AG54" s="43"/>
      <c r="AH54" s="43" t="str">
        <f>IF(AG54&lt;&gt;"",IF(AG54="Victoire",IF(VLOOKUP(AD54,$A$8:$BJ$60,33,FALSE)="Défaite","OK","ERR"),IF(AG54="Défaite",IF(VLOOKUP(AD54,$A$8:$BJ$60,33,FALSE)="Victoire","OK","ERR"),IF(AG54="Nul",IF(VLOOKUP(AD54,$A$8:$BJ$60,33,FALSE)="Nul","OK","ERR")))),"")</f>
        <v/>
      </c>
      <c r="AI54" s="41"/>
      <c r="AJ54" s="56">
        <f>IF(AG54="Victoire",100-ROUNDDOWN(20*AI54/$H54,0),
IF(AG54="Défaite",10+ROUNDDOWN(20*VLOOKUP(AD54,$A$8:$AO$48,35,FALSE)/VLOOKUP(AD54,$A$8:$H$48,8,FALSE),0),
IF(AND(AG54="Nul",$AI54&lt;&gt;$H54),40+(2*ROUNDDOWN(10*VLOOKUP(AD54,$A$8:$AO$48,35,FALSE)/VLOOKUP(AD54,$A$8:$H$48,8,FALSE),0)-ROUNDDOWN(10*AI54/$H54,0)),IF(AND(AG54="Nul",$AI54=$H54),58,0))))</f>
        <v>0</v>
      </c>
      <c r="AK54" s="98"/>
      <c r="AL54" s="50" t="str">
        <f>IF(AK54&lt;&gt;"",VLOOKUP(AK54,$A$8:$C$48,2,FALSE),"")</f>
        <v/>
      </c>
      <c r="AM54" s="14" t="str">
        <f>IF(AK54&lt;&gt;"",IF(AK54=$A54,"ERR",IF(OR(AK54=$P54,AK54=$W54,AK54=$AD54,AK54=$I54, AK54=$AR54,AK54=$AY54,AK54=$BF54),"DUP",IF(ISNA(VLOOKUP(AK54,$A$8:$A$48,1,FALSE)),"ERR",IF(COUNTIF($I$8:$I$48,AK54)&gt;1,"ERR",IF($D54=VLOOKUP(AK54,$A$8:$D$48,4,FALSE),"CLUB","OK"))))),"")</f>
        <v/>
      </c>
      <c r="AN54" s="43"/>
      <c r="AO54" s="14" t="str">
        <f>IF(AN54&lt;&gt;"",IF(AN54="Victoire",IF(VLOOKUP(AK54,$A$8:$BL$60,40,FALSE)="Défaite","OK","ERR"),IF(AN54="Défaite",IF(VLOOKUP(AK54,$A$8:$BL$60,40,FALSE)="Victoire","OK","ERR"),IF(AN54="Nul",IF(VLOOKUP(AK54,$A$8:$BL$60,40,FALSE)="Nul","OK","ERR")))),"")</f>
        <v/>
      </c>
      <c r="AP54" s="41"/>
      <c r="AQ54" s="56">
        <f>IF(AN54="Victoire",100-ROUNDDOWN(20*AP54/$H54,0),
IF(AN54="Défaite",10+ROUNDDOWN(20*VLOOKUP(AK54,$A$8:$BU$48,42,FALSE)/VLOOKUP(AK54,$A$8:$H$48,8,FALSE),0),
IF(AND(AN54="Nul",$AP54&lt;&gt;$H54),40+(2*ROUNDDOWN(10*VLOOKUP(AK54,$A$8:$BU$48,42,FALSE)/VLOOKUP(AK54,$A$8:$H$48,8,FALSE),0)-ROUNDDOWN(10*AP54/$H54,0)),IF(AND(AN54="Nul",$AP54=$H54),58,0))))</f>
        <v>0</v>
      </c>
      <c r="AR54" s="98"/>
      <c r="AS54" s="50" t="str">
        <f>IF(AR54&lt;&gt;"",VLOOKUP(AR54,$A$8:$C$48,2,FALSE),"")</f>
        <v/>
      </c>
      <c r="AT54" s="43" t="str">
        <f>IF(AR54&lt;&gt;"",IF(AR54=$A54,"ERR",IF(OR(AR54=$P54,AR54=$W54,AR54=$AD54,AR54=$AK54,AR54=$AY54,AR54=$BF54),"DUP",IF(ISNA(VLOOKUP(AR54,$A$8:$A$48,1,FALSE)),"ERR",IF(COUNTIF($I$8:$I$48,AR54)&gt;1,"ERR",IF($D54=VLOOKUP(AR54,$A$8:$D$48,4,FALSE),"CLUB","OK"))))),"")</f>
        <v/>
      </c>
      <c r="AU54" s="43"/>
      <c r="AV54" s="14" t="str">
        <f>IF(AU54&lt;&gt;"",IF(AU54="Victoire",IF(VLOOKUP(AR54,$A$8:$BL$60,47,FALSE)="Défaite","OK","ERR"),IF(AU54="Défaite",IF(VLOOKUP(AR54,$A$8:$BL$60,47,FALSE)="Victoire","OK","ERR"),IF(AU54="Nul",IF(VLOOKUP(AR54,$A$8:$BL$60,47,FALSE)="Nul","OK","ERR")))),"")</f>
        <v/>
      </c>
      <c r="AW54" s="41"/>
      <c r="AX54" s="56">
        <f>IF(AU54="Victoire",100-ROUNDDOWN(20*AW54/$H54,0),
IF(AU54="Défaite",10+ROUNDDOWN(20*VLOOKUP(AR54,$A$8:$BU$48,42,FALSE)/VLOOKUP(AR54,$A$8:$H$48,8,FALSE),0),
IF(AND(AU54="Nul",$AP54&lt;&gt;$H54),40+(2*ROUNDDOWN(10*VLOOKUP(AR54,$A$8:$BU$48,42,FALSE)/VLOOKUP(AR54,$A$8:$H$48,8,FALSE),0)-ROUNDDOWN(10*AW54/$H54,0)),IF(AND(AU54="Nul",$AP54=$H54),58,0))))</f>
        <v>0</v>
      </c>
      <c r="AY54" s="98"/>
      <c r="AZ54" s="50" t="str">
        <f>IF(AY54&lt;&gt;"",VLOOKUP(AY54,$A$8:$C$48,2,FALSE),"")</f>
        <v/>
      </c>
      <c r="BA54" s="43" t="str">
        <f>IF(AY54&lt;&gt;"",IF(AY54=$A54,"ERR",IF(OR(AY54=$P54,AY54=$W54,AY54=$AD54,AY54=$AK54,AY54=$AR54,AY54=$BG54,AY54=$BF54),"DUP",IF(ISNA(VLOOKUP(AY54,$A$8:$A$48,1,FALSE)),"ERR",IF(COUNTIF($I$8:$I$48,AY54)&gt;1,"ERR",IF($D54=VLOOKUP(AY54,$A$8:$D$48,4,FALSE),"CLUB","OK"))))),"")</f>
        <v/>
      </c>
      <c r="BB54" s="43"/>
      <c r="BC54" s="14" t="str">
        <f>IF(BB54&lt;&gt;"",IF(BB54="Victoire",IF(VLOOKUP(AY54,$A$8:$BL$60,54,FALSE)="Défaite","OK","ERR"),IF(BB54="Défaite",IF(VLOOKUP(AY54,$A$8:$BL$60,54,FALSE)="Victoire","OK","ERR"),IF(BB54="Nul",IF(VLOOKUP(AY54,$A$8:$BL$54,54,FALSE)="Nul","OK","ERR")))),"")</f>
        <v/>
      </c>
      <c r="BD54" s="41"/>
      <c r="BE54" s="56">
        <f>IF(BB54="Victoire",100-ROUNDDOWN(20*BD54/$H54,0),
IF(BB54="Défaite",10+ROUNDDOWN(20*VLOOKUP(AY54,$A$8:$BU$48,42,FALSE)/VLOOKUP(AY54,$A$8:$H$48,8,FALSE),0),
IF(AND(BB54="Nul",$AP54&lt;&gt;$H54),40+(2*ROUNDDOWN(10*VLOOKUP(AY54,$A$8:$BU$48,42,FALSE)/VLOOKUP(AY54,$A$8:$H$48,8,FALSE),0)-ROUNDDOWN(10*BD54/$H54,0)),IF(AND(BB54="Nul",$AP54=$H54),58,0))))</f>
        <v>0</v>
      </c>
      <c r="BF54" s="98"/>
      <c r="BG54" s="50" t="str">
        <f>IF(BF54&lt;&gt;"",VLOOKUP(BF54,$A$8:$C$48,2,FALSE),"")</f>
        <v/>
      </c>
      <c r="BH54" s="43" t="str">
        <f>IF(BF54&lt;&gt;"",IF(BF54=$A54,"ERR",IF(OR(BF54=$P54,BF54=$W54,BF54=$AD54,BF54=$AK54,BF54=$AR54,BF54=$AY54,BF54=$BG54),"DUP",IF(ISNA(VLOOKUP(BF54,$A$8:$A$48,1,FALSE)),"ERR",IF(COUNTIF($I$8:$I$48,BF54)&gt;1,"ERR",IF($D54=VLOOKUP(BF54,$A$8:$D$48,4,FALSE),"CLUB","OK"))))),"")</f>
        <v/>
      </c>
      <c r="BI54" s="43"/>
      <c r="BJ54" s="14" t="str">
        <f>IF(BI54&lt;&gt;"",IF(BI54="Victoire",IF(VLOOKUP(BF54,$A$8:$BL$60,61,FALSE)="Défaite","OK","ERR"),IF(BI54="Défaite",IF(VLOOKUP(BF54,$A$8:$BL$60,61,FALSE)="Victoire","OK","ERR"),IF(BI54="Nul",IF(VLOOKUP(BF54,$A$8:$BL$60,61,FALSE)="Nul","OK","ERR")))),"")</f>
        <v/>
      </c>
      <c r="BK54" s="41"/>
      <c r="BL54" s="56">
        <f>IF(BI54="Victoire",100-ROUNDDOWN(20*BK54/$H54,0),
IF(BI54="Défaite",10+ROUNDDOWN(20*VLOOKUP(BF54,$A$8:$BU$48,42,FALSE)/VLOOKUP(BF54,$A$8:$H$48,8,FALSE),0),
IF(AND(BI54="Nul",$AP54&lt;&gt;$H54),40+(2*ROUNDDOWN(10*VLOOKUP(BF54,$A$8:$BU$48,42,FALSE)/VLOOKUP(BF54,$A$8:$H$48,8,FALSE),0)-ROUNDDOWN(10*BK54/$H54,0)),IF(AND(BI54="Nul",$AP54=$H54),58,0))))</f>
        <v>0</v>
      </c>
      <c r="BM54" s="89">
        <f>E53+E54+E55</f>
        <v>0</v>
      </c>
      <c r="BN54" s="60">
        <f>IF($I54&lt;&gt;"",VLOOKUP($I54,$A$8:$H$60,5,FALSE),0)+IF($P54&lt;&gt;"",VLOOKUP($P54,$A$8:$H$60,5,FALSE),0)+IF($W54&lt;&gt;"",VLOOKUP($W54,$A$8:$H$60,5,FALSE),0)+IF($AD54&lt;&gt;"",VLOOKUP($AD54,$A$8:$H$60,5,FALSE),0)+IF($AK54&lt;&gt;"",VLOOKUP($AK54,$A$8:$H$60,5,FALSE),0)+IF($AY54&lt;&gt;"",VLOOKUP($AY54,$A$8:$H$60,5,FALSE),0)+IF($BF54&lt;&gt;"",VLOOKUP($BF54,$A$8:$H$60,5,FALSE),0)+IF($AR54&lt;&gt;"",VLOOKUP($AR54,$A$8:$H$60,5,FALSE),0)</f>
        <v>0</v>
      </c>
      <c r="BO54" s="62"/>
      <c r="BP54" s="62"/>
    </row>
    <row r="55" spans="1:68" ht="16.5">
      <c r="A55" s="41"/>
      <c r="B55" s="97"/>
      <c r="C55" s="97"/>
      <c r="D55" s="97"/>
      <c r="E55" s="91">
        <f>O55+V55+AC55+AJ55+AQ55+BP55+AX55+BE55+BL55</f>
        <v>0</v>
      </c>
      <c r="F55" s="41"/>
      <c r="G55" s="56" t="str">
        <f>IF($F55&lt;&gt;"",VLOOKUP(F55,Armees!$A$1:$B$283,2,FALSE),"")</f>
        <v/>
      </c>
      <c r="H55" s="42"/>
      <c r="I55" s="98"/>
      <c r="J55" s="50" t="str">
        <f>IF(I55&lt;&gt;"",VLOOKUP(I55,$A$8:$C$48,2,FALSE),"")</f>
        <v/>
      </c>
      <c r="K55" s="43" t="str">
        <f>IF(I55&lt;&gt;"",IF(I55=$A55,"ERR",IF(OR(I55=$P55,I55=$W55,I55=$AD55,I55=$AK55,I55=$AR55,I55=$AY55,I55=$BF55),"DUP",IF(ISNA(VLOOKUP(I55,$A$8:$A$60,1,FALSE)),"ERR",IF(COUNTIF($I$8:$I$60,I55)&gt;1,"ERR",IF($D55=VLOOKUP(I55,$A$8:$D$60,4,FALSE),"CLUB","OK"))))),"")</f>
        <v/>
      </c>
      <c r="L55" s="43"/>
      <c r="M55" s="73" t="str">
        <f>IF(L55&lt;&gt;"",IF(L55="Victoire",IF(VLOOKUP(I55,$A$8:$L$60,12,FALSE)="Défaite","OK","ERR"),IF(L55="Défaite",IF(VLOOKUP(I55,$A$8:$L$60,12,FALSE)="Victoire","OK","ERR"),IF(L55="Nul",IF(VLOOKUP(I55,$A$8:$L$60,12,FALSE)="Nul","OK","ERR")))),"")</f>
        <v/>
      </c>
      <c r="N55" s="41"/>
      <c r="O55" s="56">
        <f>IF(L55="Victoire",100-ROUNDDOWN(20*N55/$H55,0),
IF(L55="Défaite",10+ROUNDDOWN(20*VLOOKUP(I55,$A$8:$N$48,14,FALSE)/VLOOKUP(I55,$A$8:$H$48,8,FALSE),0),
IF(AND(L55="Nul",$N55&lt;&gt;$H55),40+(2*ROUNDDOWN(10*VLOOKUP(I55,$A$8:$N$48,14,FALSE)/VLOOKUP(I55,$A$8:$H$48,8,FALSE),0)-ROUNDDOWN(10*N55/$H55,0)),IF(AND(L55="Nul",$N55=$H55),58,0))))</f>
        <v>0</v>
      </c>
      <c r="P55" s="98"/>
      <c r="Q55" s="50" t="str">
        <f>IF(P55&lt;&gt;"",VLOOKUP(P55,$A$8:$C$48,2,FALSE),"")</f>
        <v/>
      </c>
      <c r="R55" s="14" t="str">
        <f>IF(P55&lt;&gt;"",IF(P55=$A55,"ERR",IF(OR(P55=$I55,P55=$W55,P55=$AD55,P55=$AK55,P55=$AR55,P55=$AY55,P55=$BF55),"DUP",IF(ISNA(VLOOKUP(P55,$A$8:$A$60,1,FALSE)),"ERR",IF(COUNTIF($I$8:$I$60,P55)&gt;1,"ERR",IF($D55=VLOOKUP(P55,$A$8:$D$60,4,FALSE),"CLUB","OK"))))),"")</f>
        <v/>
      </c>
      <c r="S55" s="43"/>
      <c r="T55" s="43" t="str">
        <f>IF(S55&lt;&gt;"",IF(S55="Victoire",IF(VLOOKUP(P55,$A$8:$BL$60,19,FALSE)="Défaite","OK","ERR"),IF(S55="Défaite",IF(VLOOKUP(P55,$A$8:$BL$60,19,FALSE)="Victoire","OK","ERR"),IF(S55="Nul",IF(VLOOKUP(P55,$A$8:$BL$60,19,FALSE)="Nul","OK","ERR")))),"")</f>
        <v/>
      </c>
      <c r="U55" s="41"/>
      <c r="V55" s="56">
        <f>IF(S55="Victoire",100-ROUNDDOWN(20*U55/$H55,0),
IF(S55="Défaite",10+ROUNDDOWN(20*VLOOKUP(P55,$A$8:$AO$48,21,FALSE)/VLOOKUP(P55,$A$8:$H$48,8,FALSE),0),
IF(AND(S55="Nul",$U55&lt;&gt;$H55),40+(2*ROUNDDOWN(10*VLOOKUP(P55,$A$8:$AO$48,21,FALSE)/VLOOKUP(P55,$A$8:$H$48,8,FALSE),0)-ROUNDDOWN(10*U55/$H55,0)),IF(AND(S55="Nul",$U55=$H55),58,0))))</f>
        <v>0</v>
      </c>
      <c r="W55" s="98"/>
      <c r="X55" s="50" t="str">
        <f>IF(W55&lt;&gt;"",VLOOKUP(W55,$A$8:$C$48,2,FALSE),"")</f>
        <v/>
      </c>
      <c r="Y55" s="14" t="str">
        <f>IF(W55&lt;&gt;"",IF(W55=$A55,"ERR",IF(OR(W55=$P55,W55=$I55,W55=$AD55,W55=$AK55,W55=$AR55,W55=$AY55,W55=$BF55),"DUP",IF(ISNA(VLOOKUP(W55,$A$8:$A$60,1,FALSE)),"ERR",IF(COUNTIF($I$8:$I$60,W55)&gt;1,"ERR",IF($D55=VLOOKUP(W55,$A$8:$D$60,4,FALSE),"CLUB","OK"))))),"")</f>
        <v/>
      </c>
      <c r="Z55" s="43"/>
      <c r="AA55" s="43" t="str">
        <f>IF(Z55&lt;&gt;"",IF(Z55="Victoire",IF(VLOOKUP(W55,$A$8:$BJ$60,26,FALSE)="Défaite","OK","ERR"),IF(Z55="Défaite",IF(VLOOKUP(W55,$A$8:$BJ$60,26,FALSE)="Victoire","OK","ERR"),IF(Z55="Nul",IF(VLOOKUP(W55,$A$8:$BJ$60,26,FALSE)="Nul","OK","ERR")))),"")</f>
        <v/>
      </c>
      <c r="AB55" s="41"/>
      <c r="AC55" s="92">
        <f>IF(Z55="Victoire",100-ROUNDDOWN(20*AB55/$H55,0),
IF(Z55="Défaite",10+ROUNDDOWN(20*VLOOKUP(W55,$A$8:$AO$48,28,FALSE)/VLOOKUP(W55,$A$8:$H$48,8,FALSE),0),
IF(AND(Z55="Nul",$AB55&lt;&gt;$H55),40+(2*ROUNDDOWN(10*VLOOKUP(W55,$A$8:$AO$48,28,FALSE)/VLOOKUP(W55,$A$8:$H$48,8,FALSE),0)-ROUNDDOWN(10*AB55/$H55,0)),IF(AND(Z55="Nul",$AB55=$H55),58,0))))</f>
        <v>0</v>
      </c>
      <c r="AD55" s="99"/>
      <c r="AE55" s="50" t="str">
        <f>IF(AD55&lt;&gt;"",VLOOKUP(AD55,$A$8:$C$48,2,FALSE),"")</f>
        <v/>
      </c>
      <c r="AF55" s="14" t="str">
        <f>IF(AD55&lt;&gt;"",IF(AD55=$A55,"ERR",IF(OR(AD55=$P55,AD55=$W55,AD55=$I55,AD55=$AK55, AD55=$AR55,AD55=$AY55,AD55=$BF55),"DUP",IF(ISNA(VLOOKUP(AD55,$A$8:$A$60,1,FALSE)),"ERR",IF(COUNTIF($I$8:$I$60,AD55)&gt;1,"ERR",IF($D55=VLOOKUP(AD55,$A$8:$D$60,4,FALSE),"CLUB","OK"))))),"")</f>
        <v/>
      </c>
      <c r="AG55" s="43"/>
      <c r="AH55" s="43" t="str">
        <f>IF(AG55&lt;&gt;"",IF(AG55="Victoire",IF(VLOOKUP(AD55,$A$8:$BJ$60,33,FALSE)="Défaite","OK","ERR"),IF(AG55="Défaite",IF(VLOOKUP(AD55,$A$8:$BJ$60,33,FALSE)="Victoire","OK","ERR"),IF(AG55="Nul",IF(VLOOKUP(AD55,$A$8:$BJ$60,33,FALSE)="Nul","OK","ERR")))),"")</f>
        <v/>
      </c>
      <c r="AI55" s="41"/>
      <c r="AJ55" s="56">
        <f>IF(AG55="Victoire",100-ROUNDDOWN(20*AI55/$H55,0),
IF(AG55="Défaite",10+ROUNDDOWN(20*VLOOKUP(AD55,$A$8:$AO$48,35,FALSE)/VLOOKUP(AD55,$A$8:$H$48,8,FALSE),0),
IF(AND(AG55="Nul",$AI55&lt;&gt;$H55),40+(2*ROUNDDOWN(10*VLOOKUP(AD55,$A$8:$AO$48,35,FALSE)/VLOOKUP(AD55,$A$8:$H$48,8,FALSE),0)-ROUNDDOWN(10*AI55/$H55,0)),IF(AND(AG55="Nul",$AI55=$H55),58,0))))</f>
        <v>0</v>
      </c>
      <c r="AK55" s="98"/>
      <c r="AL55" s="50" t="str">
        <f>IF(AK55&lt;&gt;"",VLOOKUP(AK55,$A$8:$C$48,2,FALSE),"")</f>
        <v/>
      </c>
      <c r="AM55" s="14" t="str">
        <f>IF(AK55&lt;&gt;"",IF(AK55=$A55,"ERR",IF(OR(AK55=$P55,AK55=$W55,AK55=$AD55,AK55=$I55, AK55=$AR55,AK55=$AY55,AK55=$BF55),"DUP",IF(ISNA(VLOOKUP(AK55,$A$8:$A$48,1,FALSE)),"ERR",IF(COUNTIF($I$8:$I$48,AK55)&gt;1,"ERR",IF($D55=VLOOKUP(AK55,$A$8:$D$48,4,FALSE),"CLUB","OK"))))),"")</f>
        <v/>
      </c>
      <c r="AN55" s="43"/>
      <c r="AO55" s="14" t="str">
        <f>IF(AN55&lt;&gt;"",IF(AN55="Victoire",IF(VLOOKUP(AK55,$A$8:$BL$60,40,FALSE)="Défaite","OK","ERR"),IF(AN55="Défaite",IF(VLOOKUP(AK55,$A$8:$BL$60,40,FALSE)="Victoire","OK","ERR"),IF(AN55="Nul",IF(VLOOKUP(AK55,$A$8:$BL$60,40,FALSE)="Nul","OK","ERR")))),"")</f>
        <v/>
      </c>
      <c r="AP55" s="41"/>
      <c r="AQ55" s="56">
        <f>IF(AN55="Victoire",100-ROUNDDOWN(20*AP55/$H55,0),
IF(AN55="Défaite",10+ROUNDDOWN(20*VLOOKUP(AK55,$A$8:$BU$48,42,FALSE)/VLOOKUP(AK55,$A$8:$H$48,8,FALSE),0),
IF(AND(AN55="Nul",$AP55&lt;&gt;$H55),40+(2*ROUNDDOWN(10*VLOOKUP(AK55,$A$8:$BU$48,42,FALSE)/VLOOKUP(AK55,$A$8:$H$48,8,FALSE),0)-ROUNDDOWN(10*AP55/$H55,0)),IF(AND(AN55="Nul",$AP55=$H55),58,0))))</f>
        <v>0</v>
      </c>
      <c r="AR55" s="98"/>
      <c r="AS55" s="50" t="str">
        <f>IF(AR55&lt;&gt;"",VLOOKUP(AR55,$A$8:$C$48,2,FALSE),"")</f>
        <v/>
      </c>
      <c r="AT55" s="43" t="str">
        <f>IF(AR55&lt;&gt;"",IF(AR55=$A55,"ERR",IF(OR(AR55=$P55,AR55=$W55,AR55=$AD55,AR55=$AK55,AR55=$AY55,AR55=$BF55),"DUP",IF(ISNA(VLOOKUP(AR55,$A$8:$A$48,1,FALSE)),"ERR",IF(COUNTIF($I$8:$I$48,AR55)&gt;1,"ERR",IF($D55=VLOOKUP(AR55,$A$8:$D$48,4,FALSE),"CLUB","OK"))))),"")</f>
        <v/>
      </c>
      <c r="AU55" s="43"/>
      <c r="AV55" s="14" t="str">
        <f>IF(AU55&lt;&gt;"",IF(AU55="Victoire",IF(VLOOKUP(AR55,$A$8:$BL$60,47,FALSE)="Défaite","OK","ERR"),IF(AU55="Défaite",IF(VLOOKUP(AR55,$A$8:$BL$60,47,FALSE)="Victoire","OK","ERR"),IF(AU55="Nul",IF(VLOOKUP(AR55,$A$8:$BL$60,47,FALSE)="Nul","OK","ERR")))),"")</f>
        <v/>
      </c>
      <c r="AW55" s="41"/>
      <c r="AX55" s="56">
        <f>IF(AU55="Victoire",100-ROUNDDOWN(20*AW55/$H55,0),
IF(AU55="Défaite",10+ROUNDDOWN(20*VLOOKUP(AR55,$A$8:$BU$48,42,FALSE)/VLOOKUP(AR55,$A$8:$H$48,8,FALSE),0),
IF(AND(AU55="Nul",$AP55&lt;&gt;$H55),40+(2*ROUNDDOWN(10*VLOOKUP(AR55,$A$8:$BU$48,42,FALSE)/VLOOKUP(AR55,$A$8:$H$48,8,FALSE),0)-ROUNDDOWN(10*AW55/$H55,0)),IF(AND(AU55="Nul",$AP55=$H55),58,0))))</f>
        <v>0</v>
      </c>
      <c r="AY55" s="98"/>
      <c r="AZ55" s="50" t="str">
        <f>IF(AY55&lt;&gt;"",VLOOKUP(AY55,$A$8:$C$48,2,FALSE),"")</f>
        <v/>
      </c>
      <c r="BA55" s="43" t="str">
        <f>IF(AY55&lt;&gt;"",IF(AY55=$A55,"ERR",IF(OR(AY55=$P55,AY55=$W55,AY55=$AD55,AY55=$AK55,AY55=$AR55,AY55=$BG55,AY55=$BF55),"DUP",IF(ISNA(VLOOKUP(AY55,$A$8:$A$48,1,FALSE)),"ERR",IF(COUNTIF($I$8:$I$48,AY55)&gt;1,"ERR",IF($D55=VLOOKUP(AY55,$A$8:$D$48,4,FALSE),"CLUB","OK"))))),"")</f>
        <v/>
      </c>
      <c r="BB55" s="43"/>
      <c r="BC55" s="14" t="str">
        <f>IF(BB55&lt;&gt;"",IF(BB55="Victoire",IF(VLOOKUP(AY55,$A$8:$BL$60,54,FALSE)="Défaite","OK","ERR"),IF(BB55="Défaite",IF(VLOOKUP(AY55,$A$8:$BL$60,54,FALSE)="Victoire","OK","ERR"),IF(BB55="Nul",IF(VLOOKUP(AY55,$A$8:$BL$54,54,FALSE)="Nul","OK","ERR")))),"")</f>
        <v/>
      </c>
      <c r="BD55" s="41"/>
      <c r="BE55" s="56">
        <f>IF(BB55="Victoire",100-ROUNDDOWN(20*BD55/$H55,0),
IF(BB55="Défaite",10+ROUNDDOWN(20*VLOOKUP(AY55,$A$8:$BU$48,42,FALSE)/VLOOKUP(AY55,$A$8:$H$48,8,FALSE),0),
IF(AND(BB55="Nul",$AP55&lt;&gt;$H55),40+(2*ROUNDDOWN(10*VLOOKUP(AY55,$A$8:$BU$48,42,FALSE)/VLOOKUP(AY55,$A$8:$H$48,8,FALSE),0)-ROUNDDOWN(10*BD55/$H55,0)),IF(AND(BB55="Nul",$AP55=$H55),58,0))))</f>
        <v>0</v>
      </c>
      <c r="BF55" s="98"/>
      <c r="BG55" s="50" t="str">
        <f>IF(BF55&lt;&gt;"",VLOOKUP(BF55,$A$8:$C$48,2,FALSE),"")</f>
        <v/>
      </c>
      <c r="BH55" s="43" t="str">
        <f>IF(BF55&lt;&gt;"",IF(BF55=$A55,"ERR",IF(OR(BF55=$P55,BF55=$W55,BF55=$AD55,BF55=$AK55,BF55=$AR55,BF55=$AY55,BF55=$BG55),"DUP",IF(ISNA(VLOOKUP(BF55,$A$8:$A$48,1,FALSE)),"ERR",IF(COUNTIF($I$8:$I$48,BF55)&gt;1,"ERR",IF($D55=VLOOKUP(BF55,$A$8:$D$48,4,FALSE),"CLUB","OK"))))),"")</f>
        <v/>
      </c>
      <c r="BI55" s="43"/>
      <c r="BJ55" s="14" t="str">
        <f>IF(BI55&lt;&gt;"",IF(BI55="Victoire",IF(VLOOKUP(BF55,$A$8:$BL$60,61,FALSE)="Défaite","OK","ERR"),IF(BI55="Défaite",IF(VLOOKUP(BF55,$A$8:$BL$60,61,FALSE)="Victoire","OK","ERR"),IF(BI55="Nul",IF(VLOOKUP(BF55,$A$8:$BL$60,61,FALSE)="Nul","OK","ERR")))),"")</f>
        <v/>
      </c>
      <c r="BK55" s="41"/>
      <c r="BL55" s="56">
        <f>IF(BI55="Victoire",100-ROUNDDOWN(20*BK55/$H55,0),
IF(BI55="Défaite",10+ROUNDDOWN(20*VLOOKUP(BF55,$A$8:$BU$48,42,FALSE)/VLOOKUP(BF55,$A$8:$H$48,8,FALSE),0),
IF(AND(BI55="Nul",$AP55&lt;&gt;$H55),40+(2*ROUNDDOWN(10*VLOOKUP(BF55,$A$8:$BU$48,42,FALSE)/VLOOKUP(BF55,$A$8:$H$48,8,FALSE),0)-ROUNDDOWN(10*BK55/$H55,0)),IF(AND(BI55="Nul",$AP55=$H55),58,0))))</f>
        <v>0</v>
      </c>
      <c r="BM55" s="89">
        <f>E53+E54+E55</f>
        <v>0</v>
      </c>
      <c r="BN55" s="60">
        <f>IF($I55&lt;&gt;"",VLOOKUP($I55,$A$8:$H$60,5,FALSE),0)+IF($P55&lt;&gt;"",VLOOKUP($P55,$A$8:$H$60,5,FALSE),0)+IF($W55&lt;&gt;"",VLOOKUP($W55,$A$8:$H$60,5,FALSE),0)+IF($AD55&lt;&gt;"",VLOOKUP($AD55,$A$8:$H$60,5,FALSE),0)+IF($AK55&lt;&gt;"",VLOOKUP($AK55,$A$8:$H$60,5,FALSE),0)+IF($AY55&lt;&gt;"",VLOOKUP($AY55,$A$8:$H$60,5,FALSE),0)+IF($BF55&lt;&gt;"",VLOOKUP($BF55,$A$8:$H$60,5,FALSE),0)+IF($AR55&lt;&gt;"",VLOOKUP($AR55,$A$8:$H$60,5,FALSE),0)</f>
        <v>0</v>
      </c>
      <c r="BO55" s="62"/>
      <c r="BP55" s="62"/>
    </row>
    <row r="56" spans="1:68" ht="16.5">
      <c r="A56" s="41"/>
      <c r="B56" s="97"/>
      <c r="C56" s="97"/>
      <c r="D56" s="97"/>
      <c r="E56" s="91">
        <f>O56+V56+AC56+AJ56+AQ56+BP56+AX56+BE56+BL56</f>
        <v>0</v>
      </c>
      <c r="F56" s="41"/>
      <c r="G56" s="56" t="str">
        <f>IF($F56&lt;&gt;"",VLOOKUP(F56,Armees!$A$1:$B$283,2,FALSE),"")</f>
        <v/>
      </c>
      <c r="H56" s="42"/>
      <c r="I56" s="98"/>
      <c r="J56" s="50" t="str">
        <f>IF(I56&lt;&gt;"",VLOOKUP(I56,$A$8:$C$48,2,FALSE),"")</f>
        <v/>
      </c>
      <c r="K56" s="43" t="str">
        <f>IF(I56&lt;&gt;"",IF(I56=$A56,"ERR",IF(OR(I56=$P56,I56=$W56,I56=$AD56,I56=$AK56,I56=$AR56,I56=$AY56,I56=$BF56),"DUP",IF(ISNA(VLOOKUP(I56,$A$8:$A$60,1,FALSE)),"ERR",IF(COUNTIF($I$8:$I$60,I56)&gt;1,"ERR",IF($D56=VLOOKUP(I56,$A$8:$D$60,4,FALSE),"CLUB","OK"))))),"")</f>
        <v/>
      </c>
      <c r="L56" s="43"/>
      <c r="M56" s="73" t="str">
        <f>IF(L56&lt;&gt;"",IF(L56="Victoire",IF(VLOOKUP(I56,$A$8:$L$60,12,FALSE)="Défaite","OK","ERR"),IF(L56="Défaite",IF(VLOOKUP(I56,$A$8:$L$60,12,FALSE)="Victoire","OK","ERR"),IF(L56="Nul",IF(VLOOKUP(I56,$A$8:$L$60,12,FALSE)="Nul","OK","ERR")))),"")</f>
        <v/>
      </c>
      <c r="N56" s="41"/>
      <c r="O56" s="56">
        <f>IF(L56="Victoire",100-ROUNDDOWN(20*N56/$H56,0),
IF(L56="Défaite",10+ROUNDDOWN(20*VLOOKUP(I56,$A$8:$N$48,14,FALSE)/VLOOKUP(I56,$A$8:$H$48,8,FALSE),0),
IF(AND(L56="Nul",$N56&lt;&gt;$H56),40+(2*ROUNDDOWN(10*VLOOKUP(I56,$A$8:$N$48,14,FALSE)/VLOOKUP(I56,$A$8:$H$48,8,FALSE),0)-ROUNDDOWN(10*N56/$H56,0)),IF(AND(L56="Nul",$N56=$H56),58,0))))</f>
        <v>0</v>
      </c>
      <c r="P56" s="98"/>
      <c r="Q56" s="50" t="str">
        <f>IF(P56&lt;&gt;"",VLOOKUP(P56,$A$8:$C$48,2,FALSE),"")</f>
        <v/>
      </c>
      <c r="R56" s="14" t="str">
        <f>IF(P56&lt;&gt;"",IF(P56=$A56,"ERR",IF(OR(P56=$I56,P56=$W56,P56=$AD56,P56=$AK56,P56=$AR56,P56=$AY56,P56=$BF56),"DUP",IF(ISNA(VLOOKUP(P56,$A$8:$A$60,1,FALSE)),"ERR",IF(COUNTIF($I$8:$I$60,P56)&gt;1,"ERR",IF($D56=VLOOKUP(P56,$A$8:$D$60,4,FALSE),"CLUB","OK"))))),"")</f>
        <v/>
      </c>
      <c r="S56" s="43"/>
      <c r="T56" s="43" t="str">
        <f>IF(S56&lt;&gt;"",IF(S56="Victoire",IF(VLOOKUP(P56,$A$8:$BL$60,19,FALSE)="Défaite","OK","ERR"),IF(S56="Défaite",IF(VLOOKUP(P56,$A$8:$BL$60,19,FALSE)="Victoire","OK","ERR"),IF(S56="Nul",IF(VLOOKUP(P56,$A$8:$BL$60,19,FALSE)="Nul","OK","ERR")))),"")</f>
        <v/>
      </c>
      <c r="U56" s="41"/>
      <c r="V56" s="56">
        <f>IF(S56="Victoire",100-ROUNDDOWN(20*U56/$H56,0),
IF(S56="Défaite",10+ROUNDDOWN(20*VLOOKUP(P56,$A$8:$AO$48,21,FALSE)/VLOOKUP(P56,$A$8:$H$48,8,FALSE),0),
IF(AND(S56="Nul",$U56&lt;&gt;$H56),40+(2*ROUNDDOWN(10*VLOOKUP(P56,$A$8:$AO$48,21,FALSE)/VLOOKUP(P56,$A$8:$H$48,8,FALSE),0)-ROUNDDOWN(10*U56/$H56,0)),IF(AND(S56="Nul",$U56=$H56),58,0))))</f>
        <v>0</v>
      </c>
      <c r="W56" s="98"/>
      <c r="X56" s="50" t="str">
        <f>IF(W56&lt;&gt;"",VLOOKUP(W56,$A$8:$C$48,2,FALSE),"")</f>
        <v/>
      </c>
      <c r="Y56" s="14" t="str">
        <f>IF(W56&lt;&gt;"",IF(W56=$A56,"ERR",IF(OR(W56=$P56,W56=$I56,W56=$AD56,W56=$AK56,W56=$AR56,W56=$AY56,W56=$BF56),"DUP",IF(ISNA(VLOOKUP(W56,$A$8:$A$60,1,FALSE)),"ERR",IF(COUNTIF($I$8:$I$60,W56)&gt;1,"ERR",IF($D56=VLOOKUP(W56,$A$8:$D$60,4,FALSE),"CLUB","OK"))))),"")</f>
        <v/>
      </c>
      <c r="Z56" s="43"/>
      <c r="AA56" s="43" t="str">
        <f>IF(Z56&lt;&gt;"",IF(Z56="Victoire",IF(VLOOKUP(W56,$A$8:$BJ$60,26,FALSE)="Défaite","OK","ERR"),IF(Z56="Défaite",IF(VLOOKUP(W56,$A$8:$BJ$60,26,FALSE)="Victoire","OK","ERR"),IF(Z56="Nul",IF(VLOOKUP(W56,$A$8:$BJ$60,26,FALSE)="Nul","OK","ERR")))),"")</f>
        <v/>
      </c>
      <c r="AB56" s="41"/>
      <c r="AC56" s="92">
        <f>IF(Z56="Victoire",100-ROUNDDOWN(20*AB56/$H56,0),
IF(Z56="Défaite",10+ROUNDDOWN(20*VLOOKUP(W56,$A$8:$AO$48,28,FALSE)/VLOOKUP(W56,$A$8:$H$48,8,FALSE),0),
IF(AND(Z56="Nul",$AB56&lt;&gt;$H56),40+(2*ROUNDDOWN(10*VLOOKUP(W56,$A$8:$AO$48,28,FALSE)/VLOOKUP(W56,$A$8:$H$48,8,FALSE),0)-ROUNDDOWN(10*AB56/$H56,0)),IF(AND(Z56="Nul",$AB56=$H56),58,0))))</f>
        <v>0</v>
      </c>
      <c r="AD56" s="99"/>
      <c r="AE56" s="50" t="str">
        <f>IF(AD56&lt;&gt;"",VLOOKUP(AD56,$A$8:$C$48,2,FALSE),"")</f>
        <v/>
      </c>
      <c r="AF56" s="14" t="str">
        <f>IF(AD56&lt;&gt;"",IF(AD56=$A56,"ERR",IF(OR(AD56=$P56,AD56=$W56,AD56=$I56,AD56=$AK56, AD56=$AR56,AD56=$AY56,AD56=$BF56),"DUP",IF(ISNA(VLOOKUP(AD56,$A$8:$A$60,1,FALSE)),"ERR",IF(COUNTIF($I$8:$I$60,AD56)&gt;1,"ERR",IF($D56=VLOOKUP(AD56,$A$8:$D$60,4,FALSE),"CLUB","OK"))))),"")</f>
        <v/>
      </c>
      <c r="AG56" s="43"/>
      <c r="AH56" s="43" t="str">
        <f>IF(AG56&lt;&gt;"",IF(AG56="Victoire",IF(VLOOKUP(AD56,$A$8:$BJ$60,33,FALSE)="Défaite","OK","ERR"),IF(AG56="Défaite",IF(VLOOKUP(AD56,$A$8:$BJ$60,33,FALSE)="Victoire","OK","ERR"),IF(AG56="Nul",IF(VLOOKUP(AD56,$A$8:$BJ$60,33,FALSE)="Nul","OK","ERR")))),"")</f>
        <v/>
      </c>
      <c r="AI56" s="41"/>
      <c r="AJ56" s="56">
        <f>IF(AG56="Victoire",100-ROUNDDOWN(20*AI56/$H56,0),
IF(AG56="Défaite",10+ROUNDDOWN(20*VLOOKUP(AD56,$A$8:$AO$48,35,FALSE)/VLOOKUP(AD56,$A$8:$H$48,8,FALSE),0),
IF(AND(AG56="Nul",$AI56&lt;&gt;$H56),40+(2*ROUNDDOWN(10*VLOOKUP(AD56,$A$8:$AO$48,35,FALSE)/VLOOKUP(AD56,$A$8:$H$48,8,FALSE),0)-ROUNDDOWN(10*AI56/$H56,0)),IF(AND(AG56="Nul",$AI56=$H56),58,0))))</f>
        <v>0</v>
      </c>
      <c r="AK56" s="98"/>
      <c r="AL56" s="50" t="str">
        <f>IF(AK56&lt;&gt;"",VLOOKUP(AK56,$A$8:$C$48,2,FALSE),"")</f>
        <v/>
      </c>
      <c r="AM56" s="14" t="str">
        <f>IF(AK56&lt;&gt;"",IF(AK56=$A56,"ERR",IF(OR(AK56=$P56,AK56=$W56,AK56=$AD56,AK56=$I56, AK56=$AR56,AK56=$AY56,AK56=$BF56),"DUP",IF(ISNA(VLOOKUP(AK56,$A$8:$A$48,1,FALSE)),"ERR",IF(COUNTIF($I$8:$I$48,AK56)&gt;1,"ERR",IF($D56=VLOOKUP(AK56,$A$8:$D$48,4,FALSE),"CLUB","OK"))))),"")</f>
        <v/>
      </c>
      <c r="AN56" s="43"/>
      <c r="AO56" s="14" t="str">
        <f>IF(AN56&lt;&gt;"",IF(AN56="Victoire",IF(VLOOKUP(AK56,$A$8:$BL$60,40,FALSE)="Défaite","OK","ERR"),IF(AN56="Défaite",IF(VLOOKUP(AK56,$A$8:$BL$60,40,FALSE)="Victoire","OK","ERR"),IF(AN56="Nul",IF(VLOOKUP(AK56,$A$8:$BL$60,40,FALSE)="Nul","OK","ERR")))),"")</f>
        <v/>
      </c>
      <c r="AP56" s="41"/>
      <c r="AQ56" s="56">
        <f>IF(AN56="Victoire",100-ROUNDDOWN(20*AP56/$H56,0),
IF(AN56="Défaite",10+ROUNDDOWN(20*VLOOKUP(AK56,$A$8:$BU$48,42,FALSE)/VLOOKUP(AK56,$A$8:$H$48,8,FALSE),0),
IF(AND(AN56="Nul",$AP56&lt;&gt;$H56),40+(2*ROUNDDOWN(10*VLOOKUP(AK56,$A$8:$BU$48,42,FALSE)/VLOOKUP(AK56,$A$8:$H$48,8,FALSE),0)-ROUNDDOWN(10*AP56/$H56,0)),IF(AND(AN56="Nul",$AP56=$H56),58,0))))</f>
        <v>0</v>
      </c>
      <c r="AR56" s="98"/>
      <c r="AS56" s="50" t="str">
        <f>IF(AR56&lt;&gt;"",VLOOKUP(AR56,$A$8:$C$48,2,FALSE),"")</f>
        <v/>
      </c>
      <c r="AT56" s="43" t="str">
        <f>IF(AR56&lt;&gt;"",IF(AR56=$A56,"ERR",IF(OR(AR56=$P56,AR56=$W56,AR56=$AD56,AR56=$AK56,AR56=$AY56,AR56=$BF56),"DUP",IF(ISNA(VLOOKUP(AR56,$A$8:$A$48,1,FALSE)),"ERR",IF(COUNTIF($I$8:$I$48,AR56)&gt;1,"ERR",IF($D56=VLOOKUP(AR56,$A$8:$D$48,4,FALSE),"CLUB","OK"))))),"")</f>
        <v/>
      </c>
      <c r="AU56" s="43"/>
      <c r="AV56" s="14" t="str">
        <f>IF(AU56&lt;&gt;"",IF(AU56="Victoire",IF(VLOOKUP(AR56,$A$8:$BL$60,47,FALSE)="Défaite","OK","ERR"),IF(AU56="Défaite",IF(VLOOKUP(AR56,$A$8:$BL$60,47,FALSE)="Victoire","OK","ERR"),IF(AU56="Nul",IF(VLOOKUP(AR56,$A$8:$BL$60,47,FALSE)="Nul","OK","ERR")))),"")</f>
        <v/>
      </c>
      <c r="AW56" s="41"/>
      <c r="AX56" s="56">
        <f>IF(AU56="Victoire",100-ROUNDDOWN(20*AW56/$H56,0),
IF(AU56="Défaite",10+ROUNDDOWN(20*VLOOKUP(AR56,$A$8:$BU$48,42,FALSE)/VLOOKUP(AR56,$A$8:$H$48,8,FALSE),0),
IF(AND(AU56="Nul",$AP56&lt;&gt;$H56),40+(2*ROUNDDOWN(10*VLOOKUP(AR56,$A$8:$BU$48,42,FALSE)/VLOOKUP(AR56,$A$8:$H$48,8,FALSE),0)-ROUNDDOWN(10*AW56/$H56,0)),IF(AND(AU56="Nul",$AP56=$H56),58,0))))</f>
        <v>0</v>
      </c>
      <c r="AY56" s="98"/>
      <c r="AZ56" s="50" t="str">
        <f>IF(AY56&lt;&gt;"",VLOOKUP(AY56,$A$8:$C$48,2,FALSE),"")</f>
        <v/>
      </c>
      <c r="BA56" s="43" t="str">
        <f>IF(AY56&lt;&gt;"",IF(AY56=$A56,"ERR",IF(OR(AY56=$P56,AY56=$W56,AY56=$AD56,AY56=$AK56,AY56=$AR56,AY56=$BG56,AY56=$BF56),"DUP",IF(ISNA(VLOOKUP(AY56,$A$8:$A$48,1,FALSE)),"ERR",IF(COUNTIF($I$8:$I$48,AY56)&gt;1,"ERR",IF($D56=VLOOKUP(AY56,$A$8:$D$48,4,FALSE),"CLUB","OK"))))),"")</f>
        <v/>
      </c>
      <c r="BB56" s="43"/>
      <c r="BC56" s="14" t="str">
        <f>IF(BB56&lt;&gt;"",IF(BB56="Victoire",IF(VLOOKUP(AY56,$A$8:$BL$60,54,FALSE)="Défaite","OK","ERR"),IF(BB56="Défaite",IF(VLOOKUP(AY56,$A$8:$BL$60,54,FALSE)="Victoire","OK","ERR"),IF(BB56="Nul",IF(VLOOKUP(AY56,$A$8:$BL$54,54,FALSE)="Nul","OK","ERR")))),"")</f>
        <v/>
      </c>
      <c r="BD56" s="41"/>
      <c r="BE56" s="56">
        <f>IF(BB56="Victoire",100-ROUNDDOWN(20*BD56/$H56,0),
IF(BB56="Défaite",10+ROUNDDOWN(20*VLOOKUP(AY56,$A$8:$BU$48,42,FALSE)/VLOOKUP(AY56,$A$8:$H$48,8,FALSE),0),
IF(AND(BB56="Nul",$AP56&lt;&gt;$H56),40+(2*ROUNDDOWN(10*VLOOKUP(AY56,$A$8:$BU$48,42,FALSE)/VLOOKUP(AY56,$A$8:$H$48,8,FALSE),0)-ROUNDDOWN(10*BD56/$H56,0)),IF(AND(BB56="Nul",$AP56=$H56),58,0))))</f>
        <v>0</v>
      </c>
      <c r="BF56" s="98"/>
      <c r="BG56" s="50" t="str">
        <f>IF(BF56&lt;&gt;"",VLOOKUP(BF56,$A$8:$C$48,2,FALSE),"")</f>
        <v/>
      </c>
      <c r="BH56" s="43" t="str">
        <f>IF(BF56&lt;&gt;"",IF(BF56=$A56,"ERR",IF(OR(BF56=$P56,BF56=$W56,BF56=$AD56,BF56=$AK56,BF56=$AR56,BF56=$AY56,BF56=$BG56),"DUP",IF(ISNA(VLOOKUP(BF56,$A$8:$A$48,1,FALSE)),"ERR",IF(COUNTIF($I$8:$I$48,BF56)&gt;1,"ERR",IF($D56=VLOOKUP(BF56,$A$8:$D$48,4,FALSE),"CLUB","OK"))))),"")</f>
        <v/>
      </c>
      <c r="BI56" s="43"/>
      <c r="BJ56" s="14" t="str">
        <f>IF(BI56&lt;&gt;"",IF(BI56="Victoire",IF(VLOOKUP(BF56,$A$8:$BL$60,61,FALSE)="Défaite","OK","ERR"),IF(BI56="Défaite",IF(VLOOKUP(BF56,$A$8:$BL$60,61,FALSE)="Victoire","OK","ERR"),IF(BI56="Nul",IF(VLOOKUP(BF56,$A$8:$BL$60,61,FALSE)="Nul","OK","ERR")))),"")</f>
        <v/>
      </c>
      <c r="BK56" s="41"/>
      <c r="BL56" s="56">
        <f>IF(BI56="Victoire",100-ROUNDDOWN(20*BK56/$H56,0),
IF(BI56="Défaite",10+ROUNDDOWN(20*VLOOKUP(BF56,$A$8:$BU$48,42,FALSE)/VLOOKUP(BF56,$A$8:$H$48,8,FALSE),0),
IF(AND(BI56="Nul",$AP56&lt;&gt;$H56),40+(2*ROUNDDOWN(10*VLOOKUP(BF56,$A$8:$BU$48,42,FALSE)/VLOOKUP(BF56,$A$8:$H$48,8,FALSE),0)-ROUNDDOWN(10*BK56/$H56,0)),IF(AND(BI56="Nul",$AP56=$H56),58,0))))</f>
        <v>0</v>
      </c>
      <c r="BM56" s="89">
        <f>E56+E57+E58</f>
        <v>0</v>
      </c>
      <c r="BN56" s="60">
        <f>IF($I56&lt;&gt;"",VLOOKUP($I56,$A$8:$H$60,5,FALSE),0)+IF($P56&lt;&gt;"",VLOOKUP($P56,$A$8:$H$60,5,FALSE),0)+IF($W56&lt;&gt;"",VLOOKUP($W56,$A$8:$H$60,5,FALSE),0)+IF($AD56&lt;&gt;"",VLOOKUP($AD56,$A$8:$H$60,5,FALSE),0)+IF($AK56&lt;&gt;"",VLOOKUP($AK56,$A$8:$H$60,5,FALSE),0)+IF($AY56&lt;&gt;"",VLOOKUP($AY56,$A$8:$H$60,5,FALSE),0)+IF($BF56&lt;&gt;"",VLOOKUP($BF56,$A$8:$H$60,5,FALSE),0)+IF($AR56&lt;&gt;"",VLOOKUP($AR56,$A$8:$H$60,5,FALSE),0)</f>
        <v>0</v>
      </c>
      <c r="BO56" s="62"/>
      <c r="BP56" s="62"/>
    </row>
    <row r="57" spans="1:68" ht="16.5">
      <c r="A57" s="41"/>
      <c r="B57" s="97"/>
      <c r="C57" s="97"/>
      <c r="D57" s="97"/>
      <c r="E57" s="91">
        <f>O57+V57+AC57+AJ57+AQ57+BP57+AX57+BE57+BL57</f>
        <v>0</v>
      </c>
      <c r="F57" s="41"/>
      <c r="G57" s="56" t="str">
        <f>IF($F57&lt;&gt;"",VLOOKUP(F57,Armees!$A$1:$B$283,2,FALSE),"")</f>
        <v/>
      </c>
      <c r="H57" s="42"/>
      <c r="I57" s="98"/>
      <c r="J57" s="50" t="str">
        <f>IF(I57&lt;&gt;"",VLOOKUP(I57,$A$8:$C$48,2,FALSE),"")</f>
        <v/>
      </c>
      <c r="K57" s="43" t="str">
        <f>IF(I57&lt;&gt;"",IF(I57=$A57,"ERR",IF(OR(I57=$P57,I57=$W57,I57=$AD57,I57=$AK57,I57=$AR57,I57=$AY57,I57=$BF57),"DUP",IF(ISNA(VLOOKUP(I57,$A$8:$A$60,1,FALSE)),"ERR",IF(COUNTIF($I$8:$I$60,I57)&gt;1,"ERR",IF($D57=VLOOKUP(I57,$A$8:$D$60,4,FALSE),"CLUB","OK"))))),"")</f>
        <v/>
      </c>
      <c r="L57" s="43"/>
      <c r="M57" s="73" t="str">
        <f>IF(L57&lt;&gt;"",IF(L57="Victoire",IF(VLOOKUP(I57,$A$8:$L$60,12,FALSE)="Défaite","OK","ERR"),IF(L57="Défaite",IF(VLOOKUP(I57,$A$8:$L$60,12,FALSE)="Victoire","OK","ERR"),IF(L57="Nul",IF(VLOOKUP(I57,$A$8:$L$60,12,FALSE)="Nul","OK","ERR")))),"")</f>
        <v/>
      </c>
      <c r="N57" s="41"/>
      <c r="O57" s="56">
        <f>IF(L57="Victoire",100-ROUNDDOWN(20*N57/$H57,0),
IF(L57="Défaite",10+ROUNDDOWN(20*VLOOKUP(I57,$A$8:$N$48,14,FALSE)/VLOOKUP(I57,$A$8:$H$48,8,FALSE),0),
IF(AND(L57="Nul",$N57&lt;&gt;$H57),40+(2*ROUNDDOWN(10*VLOOKUP(I57,$A$8:$N$48,14,FALSE)/VLOOKUP(I57,$A$8:$H$48,8,FALSE),0)-ROUNDDOWN(10*N57/$H57,0)),IF(AND(L57="Nul",$N57=$H57),58,0))))</f>
        <v>0</v>
      </c>
      <c r="P57" s="98"/>
      <c r="Q57" s="50" t="str">
        <f>IF(P57&lt;&gt;"",VLOOKUP(P57,$A$8:$C$48,2,FALSE),"")</f>
        <v/>
      </c>
      <c r="R57" s="14" t="str">
        <f>IF(P57&lt;&gt;"",IF(P57=$A57,"ERR",IF(OR(P57=$I57,P57=$W57,P57=$AD57,P57=$AK57,P57=$AR57,P57=$AY57,P57=$BF57),"DUP",IF(ISNA(VLOOKUP(P57,$A$8:$A$60,1,FALSE)),"ERR",IF(COUNTIF($I$8:$I$60,P57)&gt;1,"ERR",IF($D57=VLOOKUP(P57,$A$8:$D$60,4,FALSE),"CLUB","OK"))))),"")</f>
        <v/>
      </c>
      <c r="S57" s="43"/>
      <c r="T57" s="43" t="str">
        <f>IF(S57&lt;&gt;"",IF(S57="Victoire",IF(VLOOKUP(P57,$A$8:$BL$60,19,FALSE)="Défaite","OK","ERR"),IF(S57="Défaite",IF(VLOOKUP(P57,$A$8:$BL$60,19,FALSE)="Victoire","OK","ERR"),IF(S57="Nul",IF(VLOOKUP(P57,$A$8:$BL$60,19,FALSE)="Nul","OK","ERR")))),"")</f>
        <v/>
      </c>
      <c r="U57" s="41"/>
      <c r="V57" s="56">
        <f>IF(S57="Victoire",100-ROUNDDOWN(20*U57/$H57,0),
IF(S57="Défaite",10+ROUNDDOWN(20*VLOOKUP(P57,$A$8:$AO$48,21,FALSE)/VLOOKUP(P57,$A$8:$H$48,8,FALSE),0),
IF(AND(S57="Nul",$U57&lt;&gt;$H57),40+(2*ROUNDDOWN(10*VLOOKUP(P57,$A$8:$AO$48,21,FALSE)/VLOOKUP(P57,$A$8:$H$48,8,FALSE),0)-ROUNDDOWN(10*U57/$H57,0)),IF(AND(S57="Nul",$U57=$H57),58,0))))</f>
        <v>0</v>
      </c>
      <c r="W57" s="98"/>
      <c r="X57" s="50" t="str">
        <f>IF(W57&lt;&gt;"",VLOOKUP(W57,$A$8:$C$48,2,FALSE),"")</f>
        <v/>
      </c>
      <c r="Y57" s="14" t="str">
        <f>IF(W57&lt;&gt;"",IF(W57=$A57,"ERR",IF(OR(W57=$P57,W57=$I57,W57=$AD57,W57=$AK57,W57=$AR57,W57=$AY57,W57=$BF57),"DUP",IF(ISNA(VLOOKUP(W57,$A$8:$A$60,1,FALSE)),"ERR",IF(COUNTIF($I$8:$I$60,W57)&gt;1,"ERR",IF($D57=VLOOKUP(W57,$A$8:$D$60,4,FALSE),"CLUB","OK"))))),"")</f>
        <v/>
      </c>
      <c r="Z57" s="43"/>
      <c r="AA57" s="43" t="str">
        <f>IF(Z57&lt;&gt;"",IF(Z57="Victoire",IF(VLOOKUP(W57,$A$8:$BJ$60,26,FALSE)="Défaite","OK","ERR"),IF(Z57="Défaite",IF(VLOOKUP(W57,$A$8:$BJ$60,26,FALSE)="Victoire","OK","ERR"),IF(Z57="Nul",IF(VLOOKUP(W57,$A$8:$BJ$60,26,FALSE)="Nul","OK","ERR")))),"")</f>
        <v/>
      </c>
      <c r="AB57" s="41"/>
      <c r="AC57" s="92">
        <f>IF(Z57="Victoire",100-ROUNDDOWN(20*AB57/$H57,0),
IF(Z57="Défaite",10+ROUNDDOWN(20*VLOOKUP(W57,$A$8:$AO$48,28,FALSE)/VLOOKUP(W57,$A$8:$H$48,8,FALSE),0),
IF(AND(Z57="Nul",$AB57&lt;&gt;$H57),40+(2*ROUNDDOWN(10*VLOOKUP(W57,$A$8:$AO$48,28,FALSE)/VLOOKUP(W57,$A$8:$H$48,8,FALSE),0)-ROUNDDOWN(10*AB57/$H57,0)),IF(AND(Z57="Nul",$AB57=$H57),58,0))))</f>
        <v>0</v>
      </c>
      <c r="AD57" s="99"/>
      <c r="AE57" s="50" t="str">
        <f>IF(AD57&lt;&gt;"",VLOOKUP(AD57,$A$8:$C$48,2,FALSE),"")</f>
        <v/>
      </c>
      <c r="AF57" s="14" t="str">
        <f>IF(AD57&lt;&gt;"",IF(AD57=$A57,"ERR",IF(OR(AD57=$P57,AD57=$W57,AD57=$I57,AD57=$AK57, AD57=$AR57,AD57=$AY57,AD57=$BF57),"DUP",IF(ISNA(VLOOKUP(AD57,$A$8:$A$60,1,FALSE)),"ERR",IF(COUNTIF($I$8:$I$60,AD57)&gt;1,"ERR",IF($D57=VLOOKUP(AD57,$A$8:$D$60,4,FALSE),"CLUB","OK"))))),"")</f>
        <v/>
      </c>
      <c r="AG57" s="43"/>
      <c r="AH57" s="43" t="str">
        <f>IF(AG57&lt;&gt;"",IF(AG57="Victoire",IF(VLOOKUP(AD57,$A$8:$BJ$60,33,FALSE)="Défaite","OK","ERR"),IF(AG57="Défaite",IF(VLOOKUP(AD57,$A$8:$BJ$60,33,FALSE)="Victoire","OK","ERR"),IF(AG57="Nul",IF(VLOOKUP(AD57,$A$8:$BJ$60,33,FALSE)="Nul","OK","ERR")))),"")</f>
        <v/>
      </c>
      <c r="AI57" s="41"/>
      <c r="AJ57" s="56">
        <f>IF(AG57="Victoire",100-ROUNDDOWN(20*AI57/$H57,0),
IF(AG57="Défaite",10+ROUNDDOWN(20*VLOOKUP(AD57,$A$8:$AO$48,35,FALSE)/VLOOKUP(AD57,$A$8:$H$48,8,FALSE),0),
IF(AND(AG57="Nul",$AI57&lt;&gt;$H57),40+(2*ROUNDDOWN(10*VLOOKUP(AD57,$A$8:$AO$48,35,FALSE)/VLOOKUP(AD57,$A$8:$H$48,8,FALSE),0)-ROUNDDOWN(10*AI57/$H57,0)),IF(AND(AG57="Nul",$AI57=$H57),58,0))))</f>
        <v>0</v>
      </c>
      <c r="AK57" s="98"/>
      <c r="AL57" s="50" t="str">
        <f>IF(AK57&lt;&gt;"",VLOOKUP(AK57,$A$8:$C$48,2,FALSE),"")</f>
        <v/>
      </c>
      <c r="AM57" s="14" t="str">
        <f>IF(AK57&lt;&gt;"",IF(AK57=$A57,"ERR",IF(OR(AK57=$P57,AK57=$W57,AK57=$AD57,AK57=$I57, AK57=$AR57,AK57=$AY57,AK57=$BF57),"DUP",IF(ISNA(VLOOKUP(AK57,$A$8:$A$48,1,FALSE)),"ERR",IF(COUNTIF($I$8:$I$48,AK57)&gt;1,"ERR",IF($D57=VLOOKUP(AK57,$A$8:$D$48,4,FALSE),"CLUB","OK"))))),"")</f>
        <v/>
      </c>
      <c r="AN57" s="43"/>
      <c r="AO57" s="14" t="str">
        <f>IF(AN57&lt;&gt;"",IF(AN57="Victoire",IF(VLOOKUP(AK57,$A$8:$BL$60,40,FALSE)="Défaite","OK","ERR"),IF(AN57="Défaite",IF(VLOOKUP(AK57,$A$8:$BL$60,40,FALSE)="Victoire","OK","ERR"),IF(AN57="Nul",IF(VLOOKUP(AK57,$A$8:$BL$60,40,FALSE)="Nul","OK","ERR")))),"")</f>
        <v/>
      </c>
      <c r="AP57" s="41"/>
      <c r="AQ57" s="56">
        <f>IF(AN57="Victoire",100-ROUNDDOWN(20*AP57/$H57,0),
IF(AN57="Défaite",10+ROUNDDOWN(20*VLOOKUP(AK57,$A$8:$BU$48,42,FALSE)/VLOOKUP(AK57,$A$8:$H$48,8,FALSE),0),
IF(AND(AN57="Nul",$AP57&lt;&gt;$H57),40+(2*ROUNDDOWN(10*VLOOKUP(AK57,$A$8:$BU$48,42,FALSE)/VLOOKUP(AK57,$A$8:$H$48,8,FALSE),0)-ROUNDDOWN(10*AP57/$H57,0)),IF(AND(AN57="Nul",$AP57=$H57),58,0))))</f>
        <v>0</v>
      </c>
      <c r="AR57" s="98"/>
      <c r="AS57" s="50" t="str">
        <f>IF(AR57&lt;&gt;"",VLOOKUP(AR57,$A$8:$C$48,2,FALSE),"")</f>
        <v/>
      </c>
      <c r="AT57" s="43" t="str">
        <f>IF(AR57&lt;&gt;"",IF(AR57=$A57,"ERR",IF(OR(AR57=$P57,AR57=$W57,AR57=$AD57,AR57=$AK57,AR57=$AY57,AR57=$BF57),"DUP",IF(ISNA(VLOOKUP(AR57,$A$8:$A$48,1,FALSE)),"ERR",IF(COUNTIF($I$8:$I$48,AR57)&gt;1,"ERR",IF($D57=VLOOKUP(AR57,$A$8:$D$48,4,FALSE),"CLUB","OK"))))),"")</f>
        <v/>
      </c>
      <c r="AU57" s="43"/>
      <c r="AV57" s="14" t="str">
        <f>IF(AU57&lt;&gt;"",IF(AU57="Victoire",IF(VLOOKUP(AR57,$A$8:$BL$60,47,FALSE)="Défaite","OK","ERR"),IF(AU57="Défaite",IF(VLOOKUP(AR57,$A$8:$BL$60,47,FALSE)="Victoire","OK","ERR"),IF(AU57="Nul",IF(VLOOKUP(AR57,$A$8:$BL$60,47,FALSE)="Nul","OK","ERR")))),"")</f>
        <v/>
      </c>
      <c r="AW57" s="41"/>
      <c r="AX57" s="56">
        <f>IF(AU57="Victoire",100-ROUNDDOWN(20*AW57/$H57,0),
IF(AU57="Défaite",10+ROUNDDOWN(20*VLOOKUP(AR57,$A$8:$BU$48,42,FALSE)/VLOOKUP(AR57,$A$8:$H$48,8,FALSE),0),
IF(AND(AU57="Nul",$AP57&lt;&gt;$H57),40+(2*ROUNDDOWN(10*VLOOKUP(AR57,$A$8:$BU$48,42,FALSE)/VLOOKUP(AR57,$A$8:$H$48,8,FALSE),0)-ROUNDDOWN(10*AW57/$H57,0)),IF(AND(AU57="Nul",$AP57=$H57),58,0))))</f>
        <v>0</v>
      </c>
      <c r="AY57" s="98"/>
      <c r="AZ57" s="50" t="str">
        <f>IF(AY57&lt;&gt;"",VLOOKUP(AY57,$A$8:$C$48,2,FALSE),"")</f>
        <v/>
      </c>
      <c r="BA57" s="43" t="str">
        <f>IF(AY57&lt;&gt;"",IF(AY57=$A57,"ERR",IF(OR(AY57=$P57,AY57=$W57,AY57=$AD57,AY57=$AK57,AY57=$AR57,AY57=$BG57,AY57=$BF57),"DUP",IF(ISNA(VLOOKUP(AY57,$A$8:$A$48,1,FALSE)),"ERR",IF(COUNTIF($I$8:$I$48,AY57)&gt;1,"ERR",IF($D57=VLOOKUP(AY57,$A$8:$D$48,4,FALSE),"CLUB","OK"))))),"")</f>
        <v/>
      </c>
      <c r="BB57" s="43"/>
      <c r="BC57" s="14" t="str">
        <f>IF(BB57&lt;&gt;"",IF(BB57="Victoire",IF(VLOOKUP(AY57,$A$8:$BL$60,54,FALSE)="Défaite","OK","ERR"),IF(BB57="Défaite",IF(VLOOKUP(AY57,$A$8:$BL$60,54,FALSE)="Victoire","OK","ERR"),IF(BB57="Nul",IF(VLOOKUP(AY57,$A$8:$BL$54,54,FALSE)="Nul","OK","ERR")))),"")</f>
        <v/>
      </c>
      <c r="BD57" s="41"/>
      <c r="BE57" s="56">
        <f>IF(BB57="Victoire",100-ROUNDDOWN(20*BD57/$H57,0),
IF(BB57="Défaite",10+ROUNDDOWN(20*VLOOKUP(AY57,$A$8:$BU$48,42,FALSE)/VLOOKUP(AY57,$A$8:$H$48,8,FALSE),0),
IF(AND(BB57="Nul",$AP57&lt;&gt;$H57),40+(2*ROUNDDOWN(10*VLOOKUP(AY57,$A$8:$BU$48,42,FALSE)/VLOOKUP(AY57,$A$8:$H$48,8,FALSE),0)-ROUNDDOWN(10*BD57/$H57,0)),IF(AND(BB57="Nul",$AP57=$H57),58,0))))</f>
        <v>0</v>
      </c>
      <c r="BF57" s="98"/>
      <c r="BG57" s="50" t="str">
        <f>IF(BF57&lt;&gt;"",VLOOKUP(BF57,$A$8:$C$48,2,FALSE),"")</f>
        <v/>
      </c>
      <c r="BH57" s="43" t="str">
        <f>IF(BF57&lt;&gt;"",IF(BF57=$A57,"ERR",IF(OR(BF57=$P57,BF57=$W57,BF57=$AD57,BF57=$AK57,BF57=$AR57,BF57=$AY57,BF57=$BG57),"DUP",IF(ISNA(VLOOKUP(BF57,$A$8:$A$48,1,FALSE)),"ERR",IF(COUNTIF($I$8:$I$48,BF57)&gt;1,"ERR",IF($D57=VLOOKUP(BF57,$A$8:$D$48,4,FALSE),"CLUB","OK"))))),"")</f>
        <v/>
      </c>
      <c r="BI57" s="43"/>
      <c r="BJ57" s="14" t="str">
        <f>IF(BI57&lt;&gt;"",IF(BI57="Victoire",IF(VLOOKUP(BF57,$A$8:$BL$60,61,FALSE)="Défaite","OK","ERR"),IF(BI57="Défaite",IF(VLOOKUP(BF57,$A$8:$BL$60,61,FALSE)="Victoire","OK","ERR"),IF(BI57="Nul",IF(VLOOKUP(BF57,$A$8:$BL$60,61,FALSE)="Nul","OK","ERR")))),"")</f>
        <v/>
      </c>
      <c r="BK57" s="41"/>
      <c r="BL57" s="56">
        <f>IF(BI57="Victoire",100-ROUNDDOWN(20*BK57/$H57,0),
IF(BI57="Défaite",10+ROUNDDOWN(20*VLOOKUP(BF57,$A$8:$BU$48,42,FALSE)/VLOOKUP(BF57,$A$8:$H$48,8,FALSE),0),
IF(AND(BI57="Nul",$AP57&lt;&gt;$H57),40+(2*ROUNDDOWN(10*VLOOKUP(BF57,$A$8:$BU$48,42,FALSE)/VLOOKUP(BF57,$A$8:$H$48,8,FALSE),0)-ROUNDDOWN(10*BK57/$H57,0)),IF(AND(BI57="Nul",$AP57=$H57),58,0))))</f>
        <v>0</v>
      </c>
      <c r="BM57" s="89">
        <f>E56+E57+E58</f>
        <v>0</v>
      </c>
      <c r="BN57" s="60">
        <f>IF($I57&lt;&gt;"",VLOOKUP($I57,$A$8:$H$60,5,FALSE),0)+IF($P57&lt;&gt;"",VLOOKUP($P57,$A$8:$H$60,5,FALSE),0)+IF($W57&lt;&gt;"",VLOOKUP($W57,$A$8:$H$60,5,FALSE),0)+IF($AD57&lt;&gt;"",VLOOKUP($AD57,$A$8:$H$60,5,FALSE),0)+IF($AK57&lt;&gt;"",VLOOKUP($AK57,$A$8:$H$60,5,FALSE),0)+IF($AY57&lt;&gt;"",VLOOKUP($AY57,$A$8:$H$60,5,FALSE),0)+IF($BF57&lt;&gt;"",VLOOKUP($BF57,$A$8:$H$60,5,FALSE),0)+IF($AR57&lt;&gt;"",VLOOKUP($AR57,$A$8:$H$60,5,FALSE),0)</f>
        <v>0</v>
      </c>
      <c r="BO57" s="62"/>
      <c r="BP57" s="62"/>
    </row>
    <row r="58" spans="1:68" ht="16.5">
      <c r="A58" s="41"/>
      <c r="B58" s="97"/>
      <c r="C58" s="97"/>
      <c r="D58" s="97"/>
      <c r="E58" s="91">
        <f>O58+V58+AC58+AJ58+AQ58+BP58+AX58+BE58+BL58</f>
        <v>0</v>
      </c>
      <c r="F58" s="41"/>
      <c r="G58" s="56" t="str">
        <f>IF($F58&lt;&gt;"",VLOOKUP(F58,Armees!$A$1:$B$283,2,FALSE),"")</f>
        <v/>
      </c>
      <c r="H58" s="42"/>
      <c r="I58" s="98"/>
      <c r="J58" s="50" t="str">
        <f>IF(I58&lt;&gt;"",VLOOKUP(I58,$A$8:$C$48,2,FALSE),"")</f>
        <v/>
      </c>
      <c r="K58" s="43" t="str">
        <f>IF(I58&lt;&gt;"",IF(I58=$A58,"ERR",IF(OR(I58=$P58,I58=$W58,I58=$AD58,I58=$AK58,I58=$AR58,I58=$AY58,I58=$BF58),"DUP",IF(ISNA(VLOOKUP(I58,$A$8:$A$60,1,FALSE)),"ERR",IF(COUNTIF($I$8:$I$60,I58)&gt;1,"ERR",IF($D58=VLOOKUP(I58,$A$8:$D$60,4,FALSE),"CLUB","OK"))))),"")</f>
        <v/>
      </c>
      <c r="L58" s="43"/>
      <c r="M58" s="73" t="str">
        <f>IF(L58&lt;&gt;"",IF(L58="Victoire",IF(VLOOKUP(I58,$A$8:$L$60,12,FALSE)="Défaite","OK","ERR"),IF(L58="Défaite",IF(VLOOKUP(I58,$A$8:$L$60,12,FALSE)="Victoire","OK","ERR"),IF(L58="Nul",IF(VLOOKUP(I58,$A$8:$L$60,12,FALSE)="Nul","OK","ERR")))),"")</f>
        <v/>
      </c>
      <c r="N58" s="41"/>
      <c r="O58" s="56">
        <f>IF(L58="Victoire",100-ROUNDDOWN(20*N58/$H58,0),
IF(L58="Défaite",10+ROUNDDOWN(20*VLOOKUP(I58,$A$8:$N$48,14,FALSE)/VLOOKUP(I58,$A$8:$H$48,8,FALSE),0),
IF(AND(L58="Nul",$N58&lt;&gt;$H58),40+(2*ROUNDDOWN(10*VLOOKUP(I58,$A$8:$N$48,14,FALSE)/VLOOKUP(I58,$A$8:$H$48,8,FALSE),0)-ROUNDDOWN(10*N58/$H58,0)),IF(AND(L58="Nul",$N58=$H58),58,0))))</f>
        <v>0</v>
      </c>
      <c r="P58" s="98"/>
      <c r="Q58" s="50" t="str">
        <f>IF(P58&lt;&gt;"",VLOOKUP(P58,$A$8:$C$48,2,FALSE),"")</f>
        <v/>
      </c>
      <c r="R58" s="14" t="str">
        <f>IF(P58&lt;&gt;"",IF(P58=$A58,"ERR",IF(OR(P58=$I58,P58=$W58,P58=$AD58,P58=$AK58,P58=$AR58,P58=$AY58,P58=$BF58),"DUP",IF(ISNA(VLOOKUP(P58,$A$8:$A$60,1,FALSE)),"ERR",IF(COUNTIF($I$8:$I$60,P58)&gt;1,"ERR",IF($D58=VLOOKUP(P58,$A$8:$D$60,4,FALSE),"CLUB","OK"))))),"")</f>
        <v/>
      </c>
      <c r="S58" s="43"/>
      <c r="T58" s="43" t="str">
        <f>IF(S58&lt;&gt;"",IF(S58="Victoire",IF(VLOOKUP(P58,$A$8:$BL$60,19,FALSE)="Défaite","OK","ERR"),IF(S58="Défaite",IF(VLOOKUP(P58,$A$8:$BL$60,19,FALSE)="Victoire","OK","ERR"),IF(S58="Nul",IF(VLOOKUP(P58,$A$8:$BL$60,19,FALSE)="Nul","OK","ERR")))),"")</f>
        <v/>
      </c>
      <c r="U58" s="41"/>
      <c r="V58" s="56">
        <f>IF(S58="Victoire",100-ROUNDDOWN(20*U58/$H58,0),
IF(S58="Défaite",10+ROUNDDOWN(20*VLOOKUP(P58,$A$8:$AO$48,21,FALSE)/VLOOKUP(P58,$A$8:$H$48,8,FALSE),0),
IF(AND(S58="Nul",$U58&lt;&gt;$H58),40+(2*ROUNDDOWN(10*VLOOKUP(P58,$A$8:$AO$48,21,FALSE)/VLOOKUP(P58,$A$8:$H$48,8,FALSE),0)-ROUNDDOWN(10*U58/$H58,0)),IF(AND(S58="Nul",$U58=$H58),58,0))))</f>
        <v>0</v>
      </c>
      <c r="W58" s="98"/>
      <c r="X58" s="50" t="str">
        <f>IF(W58&lt;&gt;"",VLOOKUP(W58,$A$8:$C$48,2,FALSE),"")</f>
        <v/>
      </c>
      <c r="Y58" s="14" t="str">
        <f>IF(W58&lt;&gt;"",IF(W58=$A58,"ERR",IF(OR(W58=$P58,W58=$I58,W58=$AD58,W58=$AK58,W58=$AR58,W58=$AY58,W58=$BF58),"DUP",IF(ISNA(VLOOKUP(W58,$A$8:$A$60,1,FALSE)),"ERR",IF(COUNTIF($I$8:$I$60,W58)&gt;1,"ERR",IF($D58=VLOOKUP(W58,$A$8:$D$60,4,FALSE),"CLUB","OK"))))),"")</f>
        <v/>
      </c>
      <c r="Z58" s="43"/>
      <c r="AA58" s="43" t="str">
        <f>IF(Z58&lt;&gt;"",IF(Z58="Victoire",IF(VLOOKUP(W58,$A$8:$BJ$60,26,FALSE)="Défaite","OK","ERR"),IF(Z58="Défaite",IF(VLOOKUP(W58,$A$8:$BJ$60,26,FALSE)="Victoire","OK","ERR"),IF(Z58="Nul",IF(VLOOKUP(W58,$A$8:$BJ$60,26,FALSE)="Nul","OK","ERR")))),"")</f>
        <v/>
      </c>
      <c r="AB58" s="41"/>
      <c r="AC58" s="92">
        <f>IF(Z58="Victoire",100-ROUNDDOWN(20*AB58/$H58,0),
IF(Z58="Défaite",10+ROUNDDOWN(20*VLOOKUP(W58,$A$8:$AO$48,28,FALSE)/VLOOKUP(W58,$A$8:$H$48,8,FALSE),0),
IF(AND(Z58="Nul",$AB58&lt;&gt;$H58),40+(2*ROUNDDOWN(10*VLOOKUP(W58,$A$8:$AO$48,28,FALSE)/VLOOKUP(W58,$A$8:$H$48,8,FALSE),0)-ROUNDDOWN(10*AB58/$H58,0)),IF(AND(Z58="Nul",$AB58=$H58),58,0))))</f>
        <v>0</v>
      </c>
      <c r="AD58" s="99"/>
      <c r="AE58" s="50" t="str">
        <f>IF(AD58&lt;&gt;"",VLOOKUP(AD58,$A$8:$C$48,2,FALSE),"")</f>
        <v/>
      </c>
      <c r="AF58" s="14" t="str">
        <f>IF(AD58&lt;&gt;"",IF(AD58=$A58,"ERR",IF(OR(AD58=$P58,AD58=$W58,AD58=$I58,AD58=$AK58, AD58=$AR58,AD58=$AY58,AD58=$BF58),"DUP",IF(ISNA(VLOOKUP(AD58,$A$8:$A$60,1,FALSE)),"ERR",IF(COUNTIF($I$8:$I$60,AD58)&gt;1,"ERR",IF($D58=VLOOKUP(AD58,$A$8:$D$60,4,FALSE),"CLUB","OK"))))),"")</f>
        <v/>
      </c>
      <c r="AG58" s="43"/>
      <c r="AH58" s="43" t="str">
        <f>IF(AG58&lt;&gt;"",IF(AG58="Victoire",IF(VLOOKUP(AD58,$A$8:$BJ$60,33,FALSE)="Défaite","OK","ERR"),IF(AG58="Défaite",IF(VLOOKUP(AD58,$A$8:$BJ$60,33,FALSE)="Victoire","OK","ERR"),IF(AG58="Nul",IF(VLOOKUP(AD58,$A$8:$BJ$60,33,FALSE)="Nul","OK","ERR")))),"")</f>
        <v/>
      </c>
      <c r="AI58" s="41"/>
      <c r="AJ58" s="56">
        <f>IF(AG58="Victoire",100-ROUNDDOWN(20*AI58/$H58,0),
IF(AG58="Défaite",10+ROUNDDOWN(20*VLOOKUP(AD58,$A$8:$AO$48,35,FALSE)/VLOOKUP(AD58,$A$8:$H$48,8,FALSE),0),
IF(AND(AG58="Nul",$AI58&lt;&gt;$H58),40+(2*ROUNDDOWN(10*VLOOKUP(AD58,$A$8:$AO$48,35,FALSE)/VLOOKUP(AD58,$A$8:$H$48,8,FALSE),0)-ROUNDDOWN(10*AI58/$H58,0)),IF(AND(AG58="Nul",$AI58=$H58),58,0))))</f>
        <v>0</v>
      </c>
      <c r="AK58" s="98"/>
      <c r="AL58" s="50" t="str">
        <f>IF(AK58&lt;&gt;"",VLOOKUP(AK58,$A$8:$C$48,2,FALSE),"")</f>
        <v/>
      </c>
      <c r="AM58" s="14" t="str">
        <f>IF(AK58&lt;&gt;"",IF(AK58=$A58,"ERR",IF(OR(AK58=$P58,AK58=$W58,AK58=$AD58,AK58=$I58, AK58=$AR58,AK58=$AY58,AK58=$BF58),"DUP",IF(ISNA(VLOOKUP(AK58,$A$8:$A$48,1,FALSE)),"ERR",IF(COUNTIF($I$8:$I$48,AK58)&gt;1,"ERR",IF($D58=VLOOKUP(AK58,$A$8:$D$48,4,FALSE),"CLUB","OK"))))),"")</f>
        <v/>
      </c>
      <c r="AN58" s="43"/>
      <c r="AO58" s="14" t="str">
        <f>IF(AN58&lt;&gt;"",IF(AN58="Victoire",IF(VLOOKUP(AK58,$A$8:$BL$60,40,FALSE)="Défaite","OK","ERR"),IF(AN58="Défaite",IF(VLOOKUP(AK58,$A$8:$BL$60,40,FALSE)="Victoire","OK","ERR"),IF(AN58="Nul",IF(VLOOKUP(AK58,$A$8:$BL$60,40,FALSE)="Nul","OK","ERR")))),"")</f>
        <v/>
      </c>
      <c r="AP58" s="41"/>
      <c r="AQ58" s="56">
        <f>IF(AN58="Victoire",100-ROUNDDOWN(20*AP58/$H58,0),
IF(AN58="Défaite",10+ROUNDDOWN(20*VLOOKUP(AK58,$A$8:$BU$48,42,FALSE)/VLOOKUP(AK58,$A$8:$H$48,8,FALSE),0),
IF(AND(AN58="Nul",$AP58&lt;&gt;$H58),40+(2*ROUNDDOWN(10*VLOOKUP(AK58,$A$8:$BU$48,42,FALSE)/VLOOKUP(AK58,$A$8:$H$48,8,FALSE),0)-ROUNDDOWN(10*AP58/$H58,0)),IF(AND(AN58="Nul",$AP58=$H58),58,0))))</f>
        <v>0</v>
      </c>
      <c r="AR58" s="98"/>
      <c r="AS58" s="50" t="str">
        <f>IF(AR58&lt;&gt;"",VLOOKUP(AR58,$A$8:$C$48,2,FALSE),"")</f>
        <v/>
      </c>
      <c r="AT58" s="43" t="str">
        <f>IF(AR58&lt;&gt;"",IF(AR58=$A58,"ERR",IF(OR(AR58=$P58,AR58=$W58,AR58=$AD58,AR58=$AK58,AR58=$AY58,AR58=$BF58),"DUP",IF(ISNA(VLOOKUP(AR58,$A$8:$A$48,1,FALSE)),"ERR",IF(COUNTIF($I$8:$I$48,AR58)&gt;1,"ERR",IF($D58=VLOOKUP(AR58,$A$8:$D$48,4,FALSE),"CLUB","OK"))))),"")</f>
        <v/>
      </c>
      <c r="AU58" s="43"/>
      <c r="AV58" s="14" t="str">
        <f>IF(AU58&lt;&gt;"",IF(AU58="Victoire",IF(VLOOKUP(AR58,$A$8:$BL$60,47,FALSE)="Défaite","OK","ERR"),IF(AU58="Défaite",IF(VLOOKUP(AR58,$A$8:$BL$60,47,FALSE)="Victoire","OK","ERR"),IF(AU58="Nul",IF(VLOOKUP(AR58,$A$8:$BL$60,47,FALSE)="Nul","OK","ERR")))),"")</f>
        <v/>
      </c>
      <c r="AW58" s="41"/>
      <c r="AX58" s="56">
        <f>IF(AU58="Victoire",100-ROUNDDOWN(20*AW58/$H58,0),
IF(AU58="Défaite",10+ROUNDDOWN(20*VLOOKUP(AR58,$A$8:$BU$48,42,FALSE)/VLOOKUP(AR58,$A$8:$H$48,8,FALSE),0),
IF(AND(AU58="Nul",$AP58&lt;&gt;$H58),40+(2*ROUNDDOWN(10*VLOOKUP(AR58,$A$8:$BU$48,42,FALSE)/VLOOKUP(AR58,$A$8:$H$48,8,FALSE),0)-ROUNDDOWN(10*AW58/$H58,0)),IF(AND(AU58="Nul",$AP58=$H58),58,0))))</f>
        <v>0</v>
      </c>
      <c r="AY58" s="98"/>
      <c r="AZ58" s="50" t="str">
        <f>IF(AY58&lt;&gt;"",VLOOKUP(AY58,$A$8:$C$48,2,FALSE),"")</f>
        <v/>
      </c>
      <c r="BA58" s="43" t="str">
        <f>IF(AY58&lt;&gt;"",IF(AY58=$A58,"ERR",IF(OR(AY58=$P58,AY58=$W58,AY58=$AD58,AY58=$AK58,AY58=$AR58,AY58=$BG58,AY58=$BF58),"DUP",IF(ISNA(VLOOKUP(AY58,$A$8:$A$48,1,FALSE)),"ERR",IF(COUNTIF($I$8:$I$48,AY58)&gt;1,"ERR",IF($D58=VLOOKUP(AY58,$A$8:$D$48,4,FALSE),"CLUB","OK"))))),"")</f>
        <v/>
      </c>
      <c r="BB58" s="43"/>
      <c r="BC58" s="14" t="str">
        <f>IF(BB58&lt;&gt;"",IF(BB58="Victoire",IF(VLOOKUP(AY58,$A$8:$BL$60,54,FALSE)="Défaite","OK","ERR"),IF(BB58="Défaite",IF(VLOOKUP(AY58,$A$8:$BL$60,54,FALSE)="Victoire","OK","ERR"),IF(BB58="Nul",IF(VLOOKUP(AY58,$A$8:$BL$54,54,FALSE)="Nul","OK","ERR")))),"")</f>
        <v/>
      </c>
      <c r="BD58" s="41"/>
      <c r="BE58" s="56">
        <f>IF(BB58="Victoire",100-ROUNDDOWN(20*BD58/$H58,0),
IF(BB58="Défaite",10+ROUNDDOWN(20*VLOOKUP(AY58,$A$8:$BU$48,42,FALSE)/VLOOKUP(AY58,$A$8:$H$48,8,FALSE),0),
IF(AND(BB58="Nul",$AP58&lt;&gt;$H58),40+(2*ROUNDDOWN(10*VLOOKUP(AY58,$A$8:$BU$48,42,FALSE)/VLOOKUP(AY58,$A$8:$H$48,8,FALSE),0)-ROUNDDOWN(10*BD58/$H58,0)),IF(AND(BB58="Nul",$AP58=$H58),58,0))))</f>
        <v>0</v>
      </c>
      <c r="BF58" s="98"/>
      <c r="BG58" s="50" t="str">
        <f>IF(BF58&lt;&gt;"",VLOOKUP(BF58,$A$8:$C$48,2,FALSE),"")</f>
        <v/>
      </c>
      <c r="BH58" s="43" t="str">
        <f>IF(BF58&lt;&gt;"",IF(BF58=$A58,"ERR",IF(OR(BF58=$P58,BF58=$W58,BF58=$AD58,BF58=$AK58,BF58=$AR58,BF58=$AY58,BF58=$BG58),"DUP",IF(ISNA(VLOOKUP(BF58,$A$8:$A$48,1,FALSE)),"ERR",IF(COUNTIF($I$8:$I$48,BF58)&gt;1,"ERR",IF($D58=VLOOKUP(BF58,$A$8:$D$48,4,FALSE),"CLUB","OK"))))),"")</f>
        <v/>
      </c>
      <c r="BI58" s="43"/>
      <c r="BJ58" s="14" t="str">
        <f>IF(BI58&lt;&gt;"",IF(BI58="Victoire",IF(VLOOKUP(BF58,$A$8:$BL$60,61,FALSE)="Défaite","OK","ERR"),IF(BI58="Défaite",IF(VLOOKUP(BF58,$A$8:$BL$60,61,FALSE)="Victoire","OK","ERR"),IF(BI58="Nul",IF(VLOOKUP(BF58,$A$8:$BL$60,61,FALSE)="Nul","OK","ERR")))),"")</f>
        <v/>
      </c>
      <c r="BK58" s="41"/>
      <c r="BL58" s="56">
        <f>IF(BI58="Victoire",100-ROUNDDOWN(20*BK58/$H58,0),
IF(BI58="Défaite",10+ROUNDDOWN(20*VLOOKUP(BF58,$A$8:$BU$48,42,FALSE)/VLOOKUP(BF58,$A$8:$H$48,8,FALSE),0),
IF(AND(BI58="Nul",$AP58&lt;&gt;$H58),40+(2*ROUNDDOWN(10*VLOOKUP(BF58,$A$8:$BU$48,42,FALSE)/VLOOKUP(BF58,$A$8:$H$48,8,FALSE),0)-ROUNDDOWN(10*BK58/$H58,0)),IF(AND(BI58="Nul",$AP58=$H58),58,0))))</f>
        <v>0</v>
      </c>
      <c r="BM58" s="89">
        <f>E56+E57+E58</f>
        <v>0</v>
      </c>
      <c r="BN58" s="60">
        <f>IF($I58&lt;&gt;"",VLOOKUP($I58,$A$8:$H$60,5,FALSE),0)+IF($P58&lt;&gt;"",VLOOKUP($P58,$A$8:$H$60,5,FALSE),0)+IF($W58&lt;&gt;"",VLOOKUP($W58,$A$8:$H$60,5,FALSE),0)+IF($AD58&lt;&gt;"",VLOOKUP($AD58,$A$8:$H$60,5,FALSE),0)+IF($AK58&lt;&gt;"",VLOOKUP($AK58,$A$8:$H$60,5,FALSE),0)+IF($AY58&lt;&gt;"",VLOOKUP($AY58,$A$8:$H$60,5,FALSE),0)+IF($BF58&lt;&gt;"",VLOOKUP($BF58,$A$8:$H$60,5,FALSE),0)+IF($AR58&lt;&gt;"",VLOOKUP($AR58,$A$8:$H$60,5,FALSE),0)</f>
        <v>0</v>
      </c>
      <c r="BO58" s="62"/>
      <c r="BP58" s="62"/>
    </row>
    <row r="59" spans="1:68" ht="16.5">
      <c r="A59" s="41"/>
      <c r="B59" s="97"/>
      <c r="C59" s="97"/>
      <c r="D59" s="97"/>
      <c r="E59" s="91">
        <f>O59+V59+AC59+AJ59+AQ59+BP59+AX59+BE59+BL59</f>
        <v>0</v>
      </c>
      <c r="F59" s="41"/>
      <c r="G59" s="56" t="str">
        <f>IF($F59&lt;&gt;"",VLOOKUP(F59,Armees!$A$1:$B$283,2,FALSE),"")</f>
        <v/>
      </c>
      <c r="H59" s="42"/>
      <c r="I59" s="98"/>
      <c r="J59" s="50" t="str">
        <f>IF(I59&lt;&gt;"",VLOOKUP(I59,$A$8:$C$48,2,FALSE),"")</f>
        <v/>
      </c>
      <c r="K59" s="43" t="str">
        <f>IF(I59&lt;&gt;"",IF(I59=$A59,"ERR",IF(OR(I59=$P59,I59=$W59,I59=$AD59,I59=$AK59,I59=$AR59,I59=$AY59,I59=$BF59),"DUP",IF(ISNA(VLOOKUP(I59,$A$8:$A$60,1,FALSE)),"ERR",IF(COUNTIF($I$8:$I$60,I59)&gt;1,"ERR",IF($D59=VLOOKUP(I59,$A$8:$D$60,4,FALSE),"CLUB","OK"))))),"")</f>
        <v/>
      </c>
      <c r="L59" s="43"/>
      <c r="M59" s="73" t="str">
        <f>IF(L59&lt;&gt;"",IF(L59="Victoire",IF(VLOOKUP(I59,$A$8:$L$60,12,FALSE)="Défaite","OK","ERR"),IF(L59="Défaite",IF(VLOOKUP(I59,$A$8:$L$60,12,FALSE)="Victoire","OK","ERR"),IF(L59="Nul",IF(VLOOKUP(I59,$A$8:$L$60,12,FALSE)="Nul","OK","ERR")))),"")</f>
        <v/>
      </c>
      <c r="N59" s="41"/>
      <c r="O59" s="56">
        <f>IF(L59="Victoire",100-ROUNDDOWN(20*N59/$H59,0),
IF(L59="Défaite",10+ROUNDDOWN(20*VLOOKUP(I59,$A$8:$N$48,14,FALSE)/VLOOKUP(I59,$A$8:$H$48,8,FALSE),0),
IF(AND(L59="Nul",$N59&lt;&gt;$H59),40+(2*ROUNDDOWN(10*VLOOKUP(I59,$A$8:$N$48,14,FALSE)/VLOOKUP(I59,$A$8:$H$48,8,FALSE),0)-ROUNDDOWN(10*N59/$H59,0)),IF(AND(L59="Nul",$N59=$H59),58,0))))</f>
        <v>0</v>
      </c>
      <c r="P59" s="98"/>
      <c r="Q59" s="50" t="str">
        <f>IF(P59&lt;&gt;"",VLOOKUP(P59,$A$8:$C$48,2,FALSE),"")</f>
        <v/>
      </c>
      <c r="R59" s="14" t="str">
        <f>IF(P59&lt;&gt;"",IF(P59=$A59,"ERR",IF(OR(P59=$I59,P59=$W59,P59=$AD59,P59=$AK59,P59=$AR59,P59=$AY59,P59=$BF59),"DUP",IF(ISNA(VLOOKUP(P59,$A$8:$A$60,1,FALSE)),"ERR",IF(COUNTIF($I$8:$I$60,P59)&gt;1,"ERR",IF($D59=VLOOKUP(P59,$A$8:$D$60,4,FALSE),"CLUB","OK"))))),"")</f>
        <v/>
      </c>
      <c r="S59" s="43"/>
      <c r="T59" s="43" t="str">
        <f>IF(S59&lt;&gt;"",IF(S59="Victoire",IF(VLOOKUP(P59,$A$8:$BL$60,19,FALSE)="Défaite","OK","ERR"),IF(S59="Défaite",IF(VLOOKUP(P59,$A$8:$BL$60,19,FALSE)="Victoire","OK","ERR"),IF(S59="Nul",IF(VLOOKUP(P59,$A$8:$BL$60,19,FALSE)="Nul","OK","ERR")))),"")</f>
        <v/>
      </c>
      <c r="U59" s="41"/>
      <c r="V59" s="56">
        <f>IF(S59="Victoire",100-ROUNDDOWN(20*U59/$H59,0),
IF(S59="Défaite",10+ROUNDDOWN(20*VLOOKUP(P59,$A$8:$AO$48,21,FALSE)/VLOOKUP(P59,$A$8:$H$48,8,FALSE),0),
IF(AND(S59="Nul",$U59&lt;&gt;$H59),40+(2*ROUNDDOWN(10*VLOOKUP(P59,$A$8:$AO$48,21,FALSE)/VLOOKUP(P59,$A$8:$H$48,8,FALSE),0)-ROUNDDOWN(10*U59/$H59,0)),IF(AND(S59="Nul",$U59=$H59),58,0))))</f>
        <v>0</v>
      </c>
      <c r="W59" s="98"/>
      <c r="X59" s="50" t="str">
        <f>IF(W59&lt;&gt;"",VLOOKUP(W59,$A$8:$C$48,2,FALSE),"")</f>
        <v/>
      </c>
      <c r="Y59" s="14" t="str">
        <f>IF(W59&lt;&gt;"",IF(W59=$A59,"ERR",IF(OR(W59=$P59,W59=$I59,W59=$AD59,W59=$AK59,W59=$AR59,W59=$AY59,W59=$BF59),"DUP",IF(ISNA(VLOOKUP(W59,$A$8:$A$60,1,FALSE)),"ERR",IF(COUNTIF($I$8:$I$60,W59)&gt;1,"ERR",IF($D59=VLOOKUP(W59,$A$8:$D$60,4,FALSE),"CLUB","OK"))))),"")</f>
        <v/>
      </c>
      <c r="Z59" s="43"/>
      <c r="AA59" s="43" t="str">
        <f>IF(Z59&lt;&gt;"",IF(Z59="Victoire",IF(VLOOKUP(W59,$A$8:$BJ$60,26,FALSE)="Défaite","OK","ERR"),IF(Z59="Défaite",IF(VLOOKUP(W59,$A$8:$BJ$60,26,FALSE)="Victoire","OK","ERR"),IF(Z59="Nul",IF(VLOOKUP(W59,$A$8:$BJ$60,26,FALSE)="Nul","OK","ERR")))),"")</f>
        <v/>
      </c>
      <c r="AB59" s="41"/>
      <c r="AC59" s="92">
        <f>IF(Z59="Victoire",100-ROUNDDOWN(20*AB59/$H59,0),
IF(Z59="Défaite",10+ROUNDDOWN(20*VLOOKUP(W59,$A$8:$AO$48,28,FALSE)/VLOOKUP(W59,$A$8:$H$48,8,FALSE),0),
IF(AND(Z59="Nul",$AB59&lt;&gt;$H59),40+(2*ROUNDDOWN(10*VLOOKUP(W59,$A$8:$AO$48,28,FALSE)/VLOOKUP(W59,$A$8:$H$48,8,FALSE),0)-ROUNDDOWN(10*AB59/$H59,0)),IF(AND(Z59="Nul",$AB59=$H59),58,0))))</f>
        <v>0</v>
      </c>
      <c r="AD59" s="99"/>
      <c r="AE59" s="50" t="str">
        <f>IF(AD59&lt;&gt;"",VLOOKUP(AD59,$A$8:$C$48,2,FALSE),"")</f>
        <v/>
      </c>
      <c r="AF59" s="14" t="str">
        <f>IF(AD59&lt;&gt;"",IF(AD59=$A59,"ERR",IF(OR(AD59=$P59,AD59=$W59,AD59=$I59,AD59=$AK59, AD59=$AR59,AD59=$AY59,AD59=$BF59),"DUP",IF(ISNA(VLOOKUP(AD59,$A$8:$A$60,1,FALSE)),"ERR",IF(COUNTIF($I$8:$I$60,AD59)&gt;1,"ERR",IF($D59=VLOOKUP(AD59,$A$8:$D$60,4,FALSE),"CLUB","OK"))))),"")</f>
        <v/>
      </c>
      <c r="AG59" s="43"/>
      <c r="AH59" s="43" t="str">
        <f>IF(AG59&lt;&gt;"",IF(AG59="Victoire",IF(VLOOKUP(AD59,$A$8:$BJ$60,33,FALSE)="Défaite","OK","ERR"),IF(AG59="Défaite",IF(VLOOKUP(AD59,$A$8:$BJ$60,33,FALSE)="Victoire","OK","ERR"),IF(AG59="Nul",IF(VLOOKUP(AD59,$A$8:$BJ$60,33,FALSE)="Nul","OK","ERR")))),"")</f>
        <v/>
      </c>
      <c r="AI59" s="41"/>
      <c r="AJ59" s="56">
        <f>IF(AG59="Victoire",100-ROUNDDOWN(20*AI59/$H59,0),
IF(AG59="Défaite",10+ROUNDDOWN(20*VLOOKUP(AD59,$A$8:$AO$48,35,FALSE)/VLOOKUP(AD59,$A$8:$H$48,8,FALSE),0),
IF(AND(AG59="Nul",$AI59&lt;&gt;$H59),40+(2*ROUNDDOWN(10*VLOOKUP(AD59,$A$8:$AO$48,35,FALSE)/VLOOKUP(AD59,$A$8:$H$48,8,FALSE),0)-ROUNDDOWN(10*AI59/$H59,0)),IF(AND(AG59="Nul",$AI59=$H59),58,0))))</f>
        <v>0</v>
      </c>
      <c r="AK59" s="98"/>
      <c r="AL59" s="50" t="str">
        <f>IF(AK59&lt;&gt;"",VLOOKUP(AK59,$A$8:$C$48,2,FALSE),"")</f>
        <v/>
      </c>
      <c r="AM59" s="14" t="str">
        <f>IF(AK59&lt;&gt;"",IF(AK59=$A59,"ERR",IF(OR(AK59=$P59,AK59=$W59,AK59=$AD59,AK59=$I59, AK59=$AR59,AK59=$AY59,AK59=$BF59),"DUP",IF(ISNA(VLOOKUP(AK59,$A$8:$A$48,1,FALSE)),"ERR",IF(COUNTIF($I$8:$I$48,AK59)&gt;1,"ERR",IF($D59=VLOOKUP(AK59,$A$8:$D$48,4,FALSE),"CLUB","OK"))))),"")</f>
        <v/>
      </c>
      <c r="AN59" s="43"/>
      <c r="AO59" s="14" t="str">
        <f>IF(AN59&lt;&gt;"",IF(AN59="Victoire",IF(VLOOKUP(AK59,$A$8:$BL$60,40,FALSE)="Défaite","OK","ERR"),IF(AN59="Défaite",IF(VLOOKUP(AK59,$A$8:$BL$60,40,FALSE)="Victoire","OK","ERR"),IF(AN59="Nul",IF(VLOOKUP(AK59,$A$8:$BL$60,40,FALSE)="Nul","OK","ERR")))),"")</f>
        <v/>
      </c>
      <c r="AP59" s="41"/>
      <c r="AQ59" s="56">
        <f>IF(AN59="Victoire",100-ROUNDDOWN(20*AP59/$H59,0),
IF(AN59="Défaite",10+ROUNDDOWN(20*VLOOKUP(AK59,$A$8:$BU$48,42,FALSE)/VLOOKUP(AK59,$A$8:$H$48,8,FALSE),0),
IF(AND(AN59="Nul",$AP59&lt;&gt;$H59),40+(2*ROUNDDOWN(10*VLOOKUP(AK59,$A$8:$BU$48,42,FALSE)/VLOOKUP(AK59,$A$8:$H$48,8,FALSE),0)-ROUNDDOWN(10*AP59/$H59,0)),IF(AND(AN59="Nul",$AP59=$H59),58,0))))</f>
        <v>0</v>
      </c>
      <c r="AR59" s="98"/>
      <c r="AS59" s="50" t="str">
        <f>IF(AR59&lt;&gt;"",VLOOKUP(AR59,$A$8:$C$48,2,FALSE),"")</f>
        <v/>
      </c>
      <c r="AT59" s="43" t="str">
        <f>IF(AR59&lt;&gt;"",IF(AR59=$A59,"ERR",IF(OR(AR59=$P59,AR59=$W59,AR59=$AD59,AR59=$AK59,AR59=$AY59,AR59=$BF59),"DUP",IF(ISNA(VLOOKUP(AR59,$A$8:$A$48,1,FALSE)),"ERR",IF(COUNTIF($I$8:$I$48,AR59)&gt;1,"ERR",IF($D59=VLOOKUP(AR59,$A$8:$D$48,4,FALSE),"CLUB","OK"))))),"")</f>
        <v/>
      </c>
      <c r="AU59" s="43"/>
      <c r="AV59" s="14" t="str">
        <f>IF(AU59&lt;&gt;"",IF(AU59="Victoire",IF(VLOOKUP(AR59,$A$8:$BL$60,47,FALSE)="Défaite","OK","ERR"),IF(AU59="Défaite",IF(VLOOKUP(AR59,$A$8:$BL$60,47,FALSE)="Victoire","OK","ERR"),IF(AU59="Nul",IF(VLOOKUP(AR59,$A$8:$BL$60,47,FALSE)="Nul","OK","ERR")))),"")</f>
        <v/>
      </c>
      <c r="AW59" s="41"/>
      <c r="AX59" s="56">
        <f>IF(AU59="Victoire",100-ROUNDDOWN(20*AW59/$H59,0),
IF(AU59="Défaite",10+ROUNDDOWN(20*VLOOKUP(AR59,$A$8:$BU$48,42,FALSE)/VLOOKUP(AR59,$A$8:$H$48,8,FALSE),0),
IF(AND(AU59="Nul",$AP59&lt;&gt;$H59),40+(2*ROUNDDOWN(10*VLOOKUP(AR59,$A$8:$BU$48,42,FALSE)/VLOOKUP(AR59,$A$8:$H$48,8,FALSE),0)-ROUNDDOWN(10*AW59/$H59,0)),IF(AND(AU59="Nul",$AP59=$H59),58,0))))</f>
        <v>0</v>
      </c>
      <c r="AY59" s="98"/>
      <c r="AZ59" s="50" t="str">
        <f>IF(AY59&lt;&gt;"",VLOOKUP(AY59,$A$8:$C$48,2,FALSE),"")</f>
        <v/>
      </c>
      <c r="BA59" s="43" t="str">
        <f>IF(AY59&lt;&gt;"",IF(AY59=$A59,"ERR",IF(OR(AY59=$P59,AY59=$W59,AY59=$AD59,AY59=$AK59,AY59=$AR59,AY59=$BG59,AY59=$BF59),"DUP",IF(ISNA(VLOOKUP(AY59,$A$8:$A$48,1,FALSE)),"ERR",IF(COUNTIF($I$8:$I$48,AY59)&gt;1,"ERR",IF($D59=VLOOKUP(AY59,$A$8:$D$48,4,FALSE),"CLUB","OK"))))),"")</f>
        <v/>
      </c>
      <c r="BB59" s="43"/>
      <c r="BC59" s="14" t="str">
        <f>IF(BB59&lt;&gt;"",IF(BB59="Victoire",IF(VLOOKUP(AY59,$A$8:$BL$60,54,FALSE)="Défaite","OK","ERR"),IF(BB59="Défaite",IF(VLOOKUP(AY59,$A$8:$BL$60,54,FALSE)="Victoire","OK","ERR"),IF(BB59="Nul",IF(VLOOKUP(AY59,$A$8:$BL$54,54,FALSE)="Nul","OK","ERR")))),"")</f>
        <v/>
      </c>
      <c r="BD59" s="41"/>
      <c r="BE59" s="56">
        <f>IF(BB59="Victoire",100-ROUNDDOWN(20*BD59/$H59,0),
IF(BB59="Défaite",10+ROUNDDOWN(20*VLOOKUP(AY59,$A$8:$BU$48,42,FALSE)/VLOOKUP(AY59,$A$8:$H$48,8,FALSE),0),
IF(AND(BB59="Nul",$AP59&lt;&gt;$H59),40+(2*ROUNDDOWN(10*VLOOKUP(AY59,$A$8:$BU$48,42,FALSE)/VLOOKUP(AY59,$A$8:$H$48,8,FALSE),0)-ROUNDDOWN(10*BD59/$H59,0)),IF(AND(BB59="Nul",$AP59=$H59),58,0))))</f>
        <v>0</v>
      </c>
      <c r="BF59" s="98"/>
      <c r="BG59" s="50" t="str">
        <f>IF(BF59&lt;&gt;"",VLOOKUP(BF59,$A$8:$C$48,2,FALSE),"")</f>
        <v/>
      </c>
      <c r="BH59" s="43" t="str">
        <f>IF(BF59&lt;&gt;"",IF(BF59=$A59,"ERR",IF(OR(BF59=$P59,BF59=$W59,BF59=$AD59,BF59=$AK59,BF59=$AR59,BF59=$AY59,BF59=$BG59),"DUP",IF(ISNA(VLOOKUP(BF59,$A$8:$A$48,1,FALSE)),"ERR",IF(COUNTIF($I$8:$I$48,BF59)&gt;1,"ERR",IF($D59=VLOOKUP(BF59,$A$8:$D$48,4,FALSE),"CLUB","OK"))))),"")</f>
        <v/>
      </c>
      <c r="BI59" s="43"/>
      <c r="BJ59" s="14" t="str">
        <f>IF(BI59&lt;&gt;"",IF(BI59="Victoire",IF(VLOOKUP(BF59,$A$8:$BL$60,61,FALSE)="Défaite","OK","ERR"),IF(BI59="Défaite",IF(VLOOKUP(BF59,$A$8:$BL$60,61,FALSE)="Victoire","OK","ERR"),IF(BI59="Nul",IF(VLOOKUP(BF59,$A$8:$BL$60,61,FALSE)="Nul","OK","ERR")))),"")</f>
        <v/>
      </c>
      <c r="BK59" s="41"/>
      <c r="BL59" s="56">
        <f>IF(BI59="Victoire",100-ROUNDDOWN(20*BK59/$H59,0),
IF(BI59="Défaite",10+ROUNDDOWN(20*VLOOKUP(BF59,$A$8:$BU$48,42,FALSE)/VLOOKUP(BF59,$A$8:$H$48,8,FALSE),0),
IF(AND(BI59="Nul",$AP59&lt;&gt;$H59),40+(2*ROUNDDOWN(10*VLOOKUP(BF59,$A$8:$BU$48,42,FALSE)/VLOOKUP(BF59,$A$8:$H$48,8,FALSE),0)-ROUNDDOWN(10*BK59/$H59,0)),IF(AND(BI59="Nul",$AP59=$H59),58,0))))</f>
        <v>0</v>
      </c>
      <c r="BM59" s="89">
        <f>E59+E60+E61</f>
        <v>0</v>
      </c>
      <c r="BN59" s="60">
        <f>IF($I59&lt;&gt;"",VLOOKUP($I59,$A$8:$H$60,5,FALSE),0)+IF($P59&lt;&gt;"",VLOOKUP($P59,$A$8:$H$60,5,FALSE),0)+IF($W59&lt;&gt;"",VLOOKUP($W59,$A$8:$H$60,5,FALSE),0)+IF($AD59&lt;&gt;"",VLOOKUP($AD59,$A$8:$H$60,5,FALSE),0)+IF($AK59&lt;&gt;"",VLOOKUP($AK59,$A$8:$H$60,5,FALSE),0)+IF($AY59&lt;&gt;"",VLOOKUP($AY59,$A$8:$H$60,5,FALSE),0)+IF($BF59&lt;&gt;"",VLOOKUP($BF59,$A$8:$H$60,5,FALSE),0)+IF($AR59&lt;&gt;"",VLOOKUP($AR59,$A$8:$H$60,5,FALSE),0)</f>
        <v>0</v>
      </c>
      <c r="BO59" s="62"/>
      <c r="BP59" s="62"/>
    </row>
    <row r="60" spans="1:68" ht="16.5">
      <c r="A60" s="41"/>
      <c r="B60" s="97"/>
      <c r="C60" s="97"/>
      <c r="D60" s="97"/>
      <c r="E60" s="91">
        <f>O60+V60+AC60+AJ60+AQ60+BP60+AX60+BE60+BL60</f>
        <v>0</v>
      </c>
      <c r="F60" s="41"/>
      <c r="G60" s="56" t="str">
        <f>IF($F60&lt;&gt;"",VLOOKUP(F60,Armees!$A$1:$B$283,2,FALSE),"")</f>
        <v/>
      </c>
      <c r="H60" s="42"/>
      <c r="I60" s="98"/>
      <c r="J60" s="50" t="str">
        <f>IF(I60&lt;&gt;"",VLOOKUP(I60,$A$8:$C$48,2,FALSE),"")</f>
        <v/>
      </c>
      <c r="K60" s="43" t="str">
        <f>IF(I60&lt;&gt;"",IF(I60=$A60,"ERR",IF(OR(I60=$P60,I60=$W60,I60=$AD60,I60=$AK60,I60=$AR60,I60=$AY60,I60=$BF60),"DUP",IF(ISNA(VLOOKUP(I60,$A$8:$A$60,1,FALSE)),"ERR",IF(COUNTIF($I$8:$I$60,I60)&gt;1,"ERR",IF($D60=VLOOKUP(I60,$A$8:$D$60,4,FALSE),"CLUB","OK"))))),"")</f>
        <v/>
      </c>
      <c r="L60" s="43"/>
      <c r="M60" s="73" t="str">
        <f>IF(L60&lt;&gt;"",IF(L60="Victoire",IF(VLOOKUP(I60,$A$8:$L$60,12,FALSE)="Défaite","OK","ERR"),IF(L60="Défaite",IF(VLOOKUP(I60,$A$8:$L$60,12,FALSE)="Victoire","OK","ERR"),IF(L60="Nul",IF(VLOOKUP(I60,$A$8:$L$60,12,FALSE)="Nul","OK","ERR")))),"")</f>
        <v/>
      </c>
      <c r="N60" s="41"/>
      <c r="O60" s="56">
        <f>IF(L60="Victoire",100-ROUNDDOWN(20*N60/$H60,0),
IF(L60="Défaite",10+ROUNDDOWN(20*VLOOKUP(I60,$A$8:$N$48,14,FALSE)/VLOOKUP(I60,$A$8:$H$48,8,FALSE),0),
IF(AND(L60="Nul",$N60&lt;&gt;$H60),40+(2*ROUNDDOWN(10*VLOOKUP(I60,$A$8:$N$48,14,FALSE)/VLOOKUP(I60,$A$8:$H$48,8,FALSE),0)-ROUNDDOWN(10*N60/$H60,0)),IF(AND(L60="Nul",$N60=$H60),58,0))))</f>
        <v>0</v>
      </c>
      <c r="P60" s="98"/>
      <c r="Q60" s="50" t="str">
        <f>IF(P60&lt;&gt;"",VLOOKUP(P60,$A$8:$C$48,2,FALSE),"")</f>
        <v/>
      </c>
      <c r="R60" s="14" t="str">
        <f>IF(P60&lt;&gt;"",IF(P60=$A60,"ERR",IF(OR(P60=$I60,P60=$W60,P60=$AD60,P60=$AK60,P60=$AR60,P60=$AY60,P60=$BF60),"DUP",IF(ISNA(VLOOKUP(P60,$A$8:$A$60,1,FALSE)),"ERR",IF(COUNTIF($I$8:$I$60,P60)&gt;1,"ERR",IF($D60=VLOOKUP(P60,$A$8:$D$60,4,FALSE),"CLUB","OK"))))),"")</f>
        <v/>
      </c>
      <c r="S60" s="43"/>
      <c r="T60" s="43" t="str">
        <f>IF(S60&lt;&gt;"",IF(S60="Victoire",IF(VLOOKUP(P60,$A$8:$BL$60,19,FALSE)="Défaite","OK","ERR"),IF(S60="Défaite",IF(VLOOKUP(P60,$A$8:$BL$60,19,FALSE)="Victoire","OK","ERR"),IF(S60="Nul",IF(VLOOKUP(P60,$A$8:$BL$60,19,FALSE)="Nul","OK","ERR")))),"")</f>
        <v/>
      </c>
      <c r="U60" s="41"/>
      <c r="V60" s="56">
        <f>IF(S60="Victoire",100-ROUNDDOWN(20*U60/$H60,0),
IF(S60="Défaite",10+ROUNDDOWN(20*VLOOKUP(P60,$A$8:$AO$48,21,FALSE)/VLOOKUP(P60,$A$8:$H$48,8,FALSE),0),
IF(AND(S60="Nul",$U60&lt;&gt;$H60),40+(2*ROUNDDOWN(10*VLOOKUP(P60,$A$8:$AO$48,21,FALSE)/VLOOKUP(P60,$A$8:$H$48,8,FALSE),0)-ROUNDDOWN(10*U60/$H60,0)),IF(AND(S60="Nul",$U60=$H60),58,0))))</f>
        <v>0</v>
      </c>
      <c r="W60" s="98"/>
      <c r="X60" s="50" t="str">
        <f>IF(W60&lt;&gt;"",VLOOKUP(W60,$A$8:$C$48,2,FALSE),"")</f>
        <v/>
      </c>
      <c r="Y60" s="14" t="str">
        <f>IF(W60&lt;&gt;"",IF(W60=$A60,"ERR",IF(OR(W60=$P60,W60=$I60,W60=$AD60,W60=$AK60,W60=$AR60,W60=$AY60,W60=$BF60),"DUP",IF(ISNA(VLOOKUP(W60,$A$8:$A$60,1,FALSE)),"ERR",IF(COUNTIF($I$8:$I$60,W60)&gt;1,"ERR",IF($D60=VLOOKUP(W60,$A$8:$D$60,4,FALSE),"CLUB","OK"))))),"")</f>
        <v/>
      </c>
      <c r="Z60" s="43"/>
      <c r="AA60" s="43" t="str">
        <f>IF(Z60&lt;&gt;"",IF(Z60="Victoire",IF(VLOOKUP(W60,$A$8:$BJ$60,26,FALSE)="Défaite","OK","ERR"),IF(Z60="Défaite",IF(VLOOKUP(W60,$A$8:$BJ$60,26,FALSE)="Victoire","OK","ERR"),IF(Z60="Nul",IF(VLOOKUP(W60,$A$8:$BJ$60,26,FALSE)="Nul","OK","ERR")))),"")</f>
        <v/>
      </c>
      <c r="AB60" s="41"/>
      <c r="AC60" s="92">
        <f>IF(Z60="Victoire",100-ROUNDDOWN(20*AB60/$H60,0),
IF(Z60="Défaite",10+ROUNDDOWN(20*VLOOKUP(W60,$A$8:$AO$48,28,FALSE)/VLOOKUP(W60,$A$8:$H$48,8,FALSE),0),
IF(AND(Z60="Nul",$AB60&lt;&gt;$H60),40+(2*ROUNDDOWN(10*VLOOKUP(W60,$A$8:$AO$48,28,FALSE)/VLOOKUP(W60,$A$8:$H$48,8,FALSE),0)-ROUNDDOWN(10*AB60/$H60,0)),IF(AND(Z60="Nul",$AB60=$H60),58,0))))</f>
        <v>0</v>
      </c>
      <c r="AD60" s="99"/>
      <c r="AE60" s="50" t="str">
        <f>IF(AD60&lt;&gt;"",VLOOKUP(AD60,$A$8:$C$48,2,FALSE),"")</f>
        <v/>
      </c>
      <c r="AF60" s="14" t="str">
        <f>IF(AD60&lt;&gt;"",IF(AD60=$A60,"ERR",IF(OR(AD60=$P60,AD60=$W60,AD60=$I60,AD60=$AK60, AD60=$AR60,AD60=$AY60,AD60=$BF60),"DUP",IF(ISNA(VLOOKUP(AD60,$A$8:$A$60,1,FALSE)),"ERR",IF(COUNTIF($I$8:$I$60,AD60)&gt;1,"ERR",IF($D60=VLOOKUP(AD60,$A$8:$D$60,4,FALSE),"CLUB","OK"))))),"")</f>
        <v/>
      </c>
      <c r="AG60" s="43"/>
      <c r="AH60" s="43" t="str">
        <f>IF(AG60&lt;&gt;"",IF(AG60="Victoire",IF(VLOOKUP(AD60,$A$8:$BJ$60,33,FALSE)="Défaite","OK","ERR"),IF(AG60="Défaite",IF(VLOOKUP(AD60,$A$8:$BJ$60,33,FALSE)="Victoire","OK","ERR"),IF(AG60="Nul",IF(VLOOKUP(AD60,$A$8:$BJ$60,33,FALSE)="Nul","OK","ERR")))),"")</f>
        <v/>
      </c>
      <c r="AI60" s="41"/>
      <c r="AJ60" s="56">
        <f>IF(AG60="Victoire",100-ROUNDDOWN(20*AI60/$H60,0),
IF(AG60="Défaite",10+ROUNDDOWN(20*VLOOKUP(AD60,$A$8:$AO$48,35,FALSE)/VLOOKUP(AD60,$A$8:$H$48,8,FALSE),0),
IF(AND(AG60="Nul",$AI60&lt;&gt;$H60),40+(2*ROUNDDOWN(10*VLOOKUP(AD60,$A$8:$AO$48,35,FALSE)/VLOOKUP(AD60,$A$8:$H$48,8,FALSE),0)-ROUNDDOWN(10*AI60/$H60,0)),IF(AND(AG60="Nul",$AI60=$H60),58,0))))</f>
        <v>0</v>
      </c>
      <c r="AK60" s="98"/>
      <c r="AL60" s="50" t="str">
        <f>IF(AK60&lt;&gt;"",VLOOKUP(AK60,$A$8:$C$48,2,FALSE),"")</f>
        <v/>
      </c>
      <c r="AM60" s="14" t="str">
        <f>IF(AK60&lt;&gt;"",IF(AK60=$A60,"ERR",IF(OR(AK60=$P60,AK60=$W60,AK60=$AD60,AK60=$I60, AK60=$AR60,AK60=$AY60,AK60=$BF60),"DUP",IF(ISNA(VLOOKUP(AK60,$A$8:$A$48,1,FALSE)),"ERR",IF(COUNTIF($I$8:$I$48,AK60)&gt;1,"ERR",IF($D60=VLOOKUP(AK60,$A$8:$D$48,4,FALSE),"CLUB","OK"))))),"")</f>
        <v/>
      </c>
      <c r="AN60" s="43"/>
      <c r="AO60" s="14" t="str">
        <f>IF(AN60&lt;&gt;"",IF(AN60="Victoire",IF(VLOOKUP(AK60,$A$8:$BL$60,40,FALSE)="Défaite","OK","ERR"),IF(AN60="Défaite",IF(VLOOKUP(AK60,$A$8:$BL$60,40,FALSE)="Victoire","OK","ERR"),IF(AN60="Nul",IF(VLOOKUP(AK60,$A$8:$BL$60,40,FALSE)="Nul","OK","ERR")))),"")</f>
        <v/>
      </c>
      <c r="AP60" s="41"/>
      <c r="AQ60" s="56">
        <f>IF(AN60="Victoire",100-ROUNDDOWN(20*AP60/$H60,0),
IF(AN60="Défaite",10+ROUNDDOWN(20*VLOOKUP(AK60,$A$8:$BU$48,42,FALSE)/VLOOKUP(AK60,$A$8:$H$48,8,FALSE),0),
IF(AND(AN60="Nul",$AP60&lt;&gt;$H60),40+(2*ROUNDDOWN(10*VLOOKUP(AK60,$A$8:$BU$48,42,FALSE)/VLOOKUP(AK60,$A$8:$H$48,8,FALSE),0)-ROUNDDOWN(10*AP60/$H60,0)),IF(AND(AN60="Nul",$AP60=$H60),58,0))))</f>
        <v>0</v>
      </c>
      <c r="AR60" s="98"/>
      <c r="AS60" s="50" t="str">
        <f>IF(AR60&lt;&gt;"",VLOOKUP(AR60,$A$8:$C$48,2,FALSE),"")</f>
        <v/>
      </c>
      <c r="AT60" s="43" t="str">
        <f>IF(AR60&lt;&gt;"",IF(AR60=$A60,"ERR",IF(OR(AR60=$P60,AR60=$W60,AR60=$AD60,AR60=$AK60,AR60=$AY60,AR60=$BF60),"DUP",IF(ISNA(VLOOKUP(AR60,$A$8:$A$48,1,FALSE)),"ERR",IF(COUNTIF($I$8:$I$48,AR60)&gt;1,"ERR",IF($D60=VLOOKUP(AR60,$A$8:$D$48,4,FALSE),"CLUB","OK"))))),"")</f>
        <v/>
      </c>
      <c r="AU60" s="43"/>
      <c r="AV60" s="14" t="str">
        <f>IF(AU60&lt;&gt;"",IF(AU60="Victoire",IF(VLOOKUP(AR60,$A$8:$BL$60,47,FALSE)="Défaite","OK","ERR"),IF(AU60="Défaite",IF(VLOOKUP(AR60,$A$8:$BL$60,47,FALSE)="Victoire","OK","ERR"),IF(AU60="Nul",IF(VLOOKUP(AR60,$A$8:$BL$60,47,FALSE)="Nul","OK","ERR")))),"")</f>
        <v/>
      </c>
      <c r="AW60" s="41"/>
      <c r="AX60" s="56">
        <f>IF(AU60="Victoire",100-ROUNDDOWN(20*AW60/$H60,0),
IF(AU60="Défaite",10+ROUNDDOWN(20*VLOOKUP(AR60,$A$8:$BU$48,42,FALSE)/VLOOKUP(AR60,$A$8:$H$48,8,FALSE),0),
IF(AND(AU60="Nul",$AP60&lt;&gt;$H60),40+(2*ROUNDDOWN(10*VLOOKUP(AR60,$A$8:$BU$48,42,FALSE)/VLOOKUP(AR60,$A$8:$H$48,8,FALSE),0)-ROUNDDOWN(10*AW60/$H60,0)),IF(AND(AU60="Nul",$AP60=$H60),58,0))))</f>
        <v>0</v>
      </c>
      <c r="AY60" s="98"/>
      <c r="AZ60" s="50" t="str">
        <f>IF(AY60&lt;&gt;"",VLOOKUP(AY60,$A$8:$C$48,2,FALSE),"")</f>
        <v/>
      </c>
      <c r="BA60" s="43" t="str">
        <f>IF(AY60&lt;&gt;"",IF(AY60=$A60,"ERR",IF(OR(AY60=$P60,AY60=$W60,AY60=$AD60,AY60=$AK60,AY60=$AR60,AY60=$BG60,AY60=$BF60),"DUP",IF(ISNA(VLOOKUP(AY60,$A$8:$A$48,1,FALSE)),"ERR",IF(COUNTIF($I$8:$I$48,AY60)&gt;1,"ERR",IF($D60=VLOOKUP(AY60,$A$8:$D$48,4,FALSE),"CLUB","OK"))))),"")</f>
        <v/>
      </c>
      <c r="BB60" s="43"/>
      <c r="BC60" s="14" t="str">
        <f>IF(BB60&lt;&gt;"",IF(BB60="Victoire",IF(VLOOKUP(AY60,$A$8:$BL$60,54,FALSE)="Défaite","OK","ERR"),IF(BB60="Défaite",IF(VLOOKUP(AY60,$A$8:$BL$60,54,FALSE)="Victoire","OK","ERR"),IF(BB60="Nul",IF(VLOOKUP(AY60,$A$8:$BL$54,54,FALSE)="Nul","OK","ERR")))),"")</f>
        <v/>
      </c>
      <c r="BD60" s="41"/>
      <c r="BE60" s="56">
        <f>IF(BB60="Victoire",100-ROUNDDOWN(20*BD60/$H60,0),
IF(BB60="Défaite",10+ROUNDDOWN(20*VLOOKUP(AY60,$A$8:$BU$48,42,FALSE)/VLOOKUP(AY60,$A$8:$H$48,8,FALSE),0),
IF(AND(BB60="Nul",$AP60&lt;&gt;$H60),40+(2*ROUNDDOWN(10*VLOOKUP(AY60,$A$8:$BU$48,42,FALSE)/VLOOKUP(AY60,$A$8:$H$48,8,FALSE),0)-ROUNDDOWN(10*BD60/$H60,0)),IF(AND(BB60="Nul",$AP60=$H60),58,0))))</f>
        <v>0</v>
      </c>
      <c r="BF60" s="98"/>
      <c r="BG60" s="50" t="str">
        <f>IF(BF60&lt;&gt;"",VLOOKUP(BF60,$A$8:$C$48,2,FALSE),"")</f>
        <v/>
      </c>
      <c r="BH60" s="43" t="str">
        <f>IF(BF60&lt;&gt;"",IF(BF60=$A60,"ERR",IF(OR(BF60=$P60,BF60=$W60,BF60=$AD60,BF60=$AK60,BF60=$AR60,BF60=$AY60,BF60=$BG60),"DUP",IF(ISNA(VLOOKUP(BF60,$A$8:$A$48,1,FALSE)),"ERR",IF(COUNTIF($I$8:$I$48,BF60)&gt;1,"ERR",IF($D60=VLOOKUP(BF60,$A$8:$D$48,4,FALSE),"CLUB","OK"))))),"")</f>
        <v/>
      </c>
      <c r="BI60" s="43"/>
      <c r="BJ60" s="14" t="str">
        <f>IF(BI60&lt;&gt;"",IF(BI60="Victoire",IF(VLOOKUP(BF60,$A$8:$BL$60,61,FALSE)="Défaite","OK","ERR"),IF(BI60="Défaite",IF(VLOOKUP(BF60,$A$8:$BL$60,61,FALSE)="Victoire","OK","ERR"),IF(BI60="Nul",IF(VLOOKUP(BF60,$A$8:$BL$60,61,FALSE)="Nul","OK","ERR")))),"")</f>
        <v/>
      </c>
      <c r="BK60" s="41"/>
      <c r="BL60" s="56">
        <f>IF(BI60="Victoire",100-ROUNDDOWN(20*BK60/$H60,0),
IF(BI60="Défaite",10+ROUNDDOWN(20*VLOOKUP(BF60,$A$8:$BU$48,42,FALSE)/VLOOKUP(BF60,$A$8:$H$48,8,FALSE),0),
IF(AND(BI60="Nul",$AP60&lt;&gt;$H60),40+(2*ROUNDDOWN(10*VLOOKUP(BF60,$A$8:$BU$48,42,FALSE)/VLOOKUP(BF60,$A$8:$H$48,8,FALSE),0)-ROUNDDOWN(10*BK60/$H60,0)),IF(AND(BI60="Nul",$AP60=$H60),58,0))))</f>
        <v>0</v>
      </c>
      <c r="BM60" s="89">
        <f>E59+E60+E61</f>
        <v>0</v>
      </c>
      <c r="BN60" s="60">
        <f>IF($I60&lt;&gt;"",VLOOKUP($I60,$A$8:$H$60,5,FALSE),0)+IF($P60&lt;&gt;"",VLOOKUP($P60,$A$8:$H$60,5,FALSE),0)+IF($W60&lt;&gt;"",VLOOKUP($W60,$A$8:$H$60,5,FALSE),0)+IF($AD60&lt;&gt;"",VLOOKUP($AD60,$A$8:$H$60,5,FALSE),0)+IF($AK60&lt;&gt;"",VLOOKUP($AK60,$A$8:$H$60,5,FALSE),0)+IF($AY60&lt;&gt;"",VLOOKUP($AY60,$A$8:$H$60,5,FALSE),0)+IF($BF60&lt;&gt;"",VLOOKUP($BF60,$A$8:$H$60,5,FALSE),0)+IF($AR60&lt;&gt;"",VLOOKUP($AR60,$A$8:$H$60,5,FALSE),0)</f>
        <v>0</v>
      </c>
      <c r="BO60" s="62"/>
      <c r="BP60" s="62"/>
    </row>
    <row r="61" spans="1:68" ht="16.5">
      <c r="A61" s="41"/>
      <c r="B61" s="97"/>
      <c r="C61" s="97"/>
      <c r="D61" s="97"/>
      <c r="E61" s="91">
        <f>O61+V61+AC61+AJ61+AQ61+BP61+AX61+BE61+BL61</f>
        <v>0</v>
      </c>
      <c r="F61" s="41"/>
      <c r="G61" s="56" t="str">
        <f>IF($F61&lt;&gt;"",VLOOKUP(F61,Armees!$A$1:$B$283,2,FALSE),"")</f>
        <v/>
      </c>
      <c r="H61" s="42"/>
      <c r="I61" s="98"/>
      <c r="J61" s="50" t="str">
        <f>IF(I61&lt;&gt;"",VLOOKUP(I61,$A$8:$C$48,2,FALSE),"")</f>
        <v/>
      </c>
      <c r="K61" s="43" t="str">
        <f>IF(I61&lt;&gt;"",IF(I61=$A61,"ERR",IF(OR(I61=$P61,I61=$W61,I61=$AD61,I61=$AK61,I61=$AR61,I61=$AY61,I61=$BF61),"DUP",IF(ISNA(VLOOKUP(I61,$A$8:$A$60,1,FALSE)),"ERR",IF(COUNTIF($I$8:$I$60,I61)&gt;1,"ERR",IF($D61=VLOOKUP(I61,$A$8:$D$60,4,FALSE),"CLUB","OK"))))),"")</f>
        <v/>
      </c>
      <c r="L61" s="43"/>
      <c r="M61" s="73" t="str">
        <f>IF(L61&lt;&gt;"",IF(L61="Victoire",IF(VLOOKUP(I61,$A$8:$L$60,12,FALSE)="Défaite","OK","ERR"),IF(L61="Défaite",IF(VLOOKUP(I61,$A$8:$L$60,12,FALSE)="Victoire","OK","ERR"),IF(L61="Nul",IF(VLOOKUP(I61,$A$8:$L$60,12,FALSE)="Nul","OK","ERR")))),"")</f>
        <v/>
      </c>
      <c r="N61" s="41"/>
      <c r="O61" s="56">
        <f>IF(L61="Victoire",100-ROUNDDOWN(20*N61/$H61,0),
IF(L61="Défaite",10+ROUNDDOWN(20*VLOOKUP(I61,$A$8:$N$48,14,FALSE)/VLOOKUP(I61,$A$8:$H$48,8,FALSE),0),
IF(AND(L61="Nul",$N61&lt;&gt;$H61),40+(2*ROUNDDOWN(10*VLOOKUP(I61,$A$8:$N$48,14,FALSE)/VLOOKUP(I61,$A$8:$H$48,8,FALSE),0)-ROUNDDOWN(10*N61/$H61,0)),IF(AND(L61="Nul",$N61=$H61),58,0))))</f>
        <v>0</v>
      </c>
      <c r="P61" s="98"/>
      <c r="Q61" s="50" t="str">
        <f>IF(P61&lt;&gt;"",VLOOKUP(P61,$A$8:$C$48,2,FALSE),"")</f>
        <v/>
      </c>
      <c r="R61" s="14" t="str">
        <f>IF(P61&lt;&gt;"",IF(P61=$A61,"ERR",IF(OR(P61=$I61,P61=$W61,P61=$AD61,P61=$AK61,P61=$AR61,P61=$AY61,P61=$BF61),"DUP",IF(ISNA(VLOOKUP(P61,$A$8:$A$60,1,FALSE)),"ERR",IF(COUNTIF($I$8:$I$60,P61)&gt;1,"ERR",IF($D61=VLOOKUP(P61,$A$8:$D$60,4,FALSE),"CLUB","OK"))))),"")</f>
        <v/>
      </c>
      <c r="S61" s="43"/>
      <c r="T61" s="43" t="str">
        <f>IF(S61&lt;&gt;"",IF(S61="Victoire",IF(VLOOKUP(P61,$A$8:$BL$60,19,FALSE)="Défaite","OK","ERR"),IF(S61="Défaite",IF(VLOOKUP(P61,$A$8:$BL$60,19,FALSE)="Victoire","OK","ERR"),IF(S61="Nul",IF(VLOOKUP(P61,$A$8:$BL$60,19,FALSE)="Nul","OK","ERR")))),"")</f>
        <v/>
      </c>
      <c r="U61" s="41"/>
      <c r="V61" s="56">
        <f>IF(S61="Victoire",100-ROUNDDOWN(20*U61/$H61,0),
IF(S61="Défaite",10+ROUNDDOWN(20*VLOOKUP(P61,$A$8:$AO$48,21,FALSE)/VLOOKUP(P61,$A$8:$H$48,8,FALSE),0),
IF(AND(S61="Nul",$U61&lt;&gt;$H61),40+(2*ROUNDDOWN(10*VLOOKUP(P61,$A$8:$AO$48,21,FALSE)/VLOOKUP(P61,$A$8:$H$48,8,FALSE),0)-ROUNDDOWN(10*U61/$H61,0)),IF(AND(S61="Nul",$U61=$H61),58,0))))</f>
        <v>0</v>
      </c>
      <c r="W61" s="98"/>
      <c r="X61" s="50" t="str">
        <f>IF(W61&lt;&gt;"",VLOOKUP(W61,$A$8:$C$48,2,FALSE),"")</f>
        <v/>
      </c>
      <c r="Y61" s="14" t="str">
        <f>IF(W61&lt;&gt;"",IF(W61=$A61,"ERR",IF(OR(W61=$P61,W61=$I61,W61=$AD61,W61=$AK61,W61=$AR61,W61=$AY61,W61=$BF61),"DUP",IF(ISNA(VLOOKUP(W61,$A$8:$A$60,1,FALSE)),"ERR",IF(COUNTIF($I$8:$I$60,W61)&gt;1,"ERR",IF($D61=VLOOKUP(W61,$A$8:$D$60,4,FALSE),"CLUB","OK"))))),"")</f>
        <v/>
      </c>
      <c r="Z61" s="43"/>
      <c r="AA61" s="43" t="str">
        <f>IF(Z61&lt;&gt;"",IF(Z61="Victoire",IF(VLOOKUP(W61,$A$8:$BJ$60,26,FALSE)="Défaite","OK","ERR"),IF(Z61="Défaite",IF(VLOOKUP(W61,$A$8:$BJ$60,26,FALSE)="Victoire","OK","ERR"),IF(Z61="Nul",IF(VLOOKUP(W61,$A$8:$BJ$60,26,FALSE)="Nul","OK","ERR")))),"")</f>
        <v/>
      </c>
      <c r="AB61" s="41"/>
      <c r="AC61" s="92">
        <f>IF(Z61="Victoire",100-ROUNDDOWN(20*AB61/$H61,0),
IF(Z61="Défaite",10+ROUNDDOWN(20*VLOOKUP(W61,$A$8:$AO$48,28,FALSE)/VLOOKUP(W61,$A$8:$H$48,8,FALSE),0),
IF(AND(Z61="Nul",$AB61&lt;&gt;$H61),40+(2*ROUNDDOWN(10*VLOOKUP(W61,$A$8:$AO$48,28,FALSE)/VLOOKUP(W61,$A$8:$H$48,8,FALSE),0)-ROUNDDOWN(10*AB61/$H61,0)),IF(AND(Z61="Nul",$AB61=$H61),58,0))))</f>
        <v>0</v>
      </c>
      <c r="AD61" s="99"/>
      <c r="AE61" s="50" t="str">
        <f>IF(AD61&lt;&gt;"",VLOOKUP(AD61,$A$8:$C$48,2,FALSE),"")</f>
        <v/>
      </c>
      <c r="AF61" s="14" t="str">
        <f>IF(AD61&lt;&gt;"",IF(AD61=$A61,"ERR",IF(OR(AD61=$P61,AD61=$W61,AD61=$I61,AD61=$AK61, AD61=$AR61,AD61=$AY61,AD61=$BF61),"DUP",IF(ISNA(VLOOKUP(AD61,$A$8:$A$60,1,FALSE)),"ERR",IF(COUNTIF($I$8:$I$60,AD61)&gt;1,"ERR",IF($D61=VLOOKUP(AD61,$A$8:$D$60,4,FALSE),"CLUB","OK"))))),"")</f>
        <v/>
      </c>
      <c r="AG61" s="43"/>
      <c r="AH61" s="43" t="str">
        <f>IF(AG61&lt;&gt;"",IF(AG61="Victoire",IF(VLOOKUP(AD61,$A$8:$BJ$60,33,FALSE)="Défaite","OK","ERR"),IF(AG61="Défaite",IF(VLOOKUP(AD61,$A$8:$BJ$60,33,FALSE)="Victoire","OK","ERR"),IF(AG61="Nul",IF(VLOOKUP(AD61,$A$8:$BJ$60,33,FALSE)="Nul","OK","ERR")))),"")</f>
        <v/>
      </c>
      <c r="AI61" s="41"/>
      <c r="AJ61" s="56">
        <f>IF(AG61="Victoire",100-ROUNDDOWN(20*AI61/$H61,0),
IF(AG61="Défaite",10+ROUNDDOWN(20*VLOOKUP(AD61,$A$8:$AO$48,35,FALSE)/VLOOKUP(AD61,$A$8:$H$48,8,FALSE),0),
IF(AND(AG61="Nul",$AI61&lt;&gt;$H61),40+(2*ROUNDDOWN(10*VLOOKUP(AD61,$A$8:$AO$48,35,FALSE)/VLOOKUP(AD61,$A$8:$H$48,8,FALSE),0)-ROUNDDOWN(10*AI61/$H61,0)),IF(AND(AG61="Nul",$AI61=$H61),58,0))))</f>
        <v>0</v>
      </c>
      <c r="AK61" s="98"/>
      <c r="AL61" s="50" t="str">
        <f>IF(AK61&lt;&gt;"",VLOOKUP(AK61,$A$8:$C$48,2,FALSE),"")</f>
        <v/>
      </c>
      <c r="AM61" s="14" t="str">
        <f>IF(AK61&lt;&gt;"",IF(AK61=$A61,"ERR",IF(OR(AK61=$P61,AK61=$W61,AK61=$AD61,AK61=$I61, AK61=$AR61,AK61=$AY61,AK61=$BF61),"DUP",IF(ISNA(VLOOKUP(AK61,$A$8:$A$48,1,FALSE)),"ERR",IF(COUNTIF($I$8:$I$48,AK61)&gt;1,"ERR",IF($D61=VLOOKUP(AK61,$A$8:$D$48,4,FALSE),"CLUB","OK"))))),"")</f>
        <v/>
      </c>
      <c r="AN61" s="43"/>
      <c r="AO61" s="14" t="str">
        <f>IF(AN61&lt;&gt;"",IF(AN61="Victoire",IF(VLOOKUP(AK61,$A$8:$BL$60,40,FALSE)="Défaite","OK","ERR"),IF(AN61="Défaite",IF(VLOOKUP(AK61,$A$8:$BL$60,40,FALSE)="Victoire","OK","ERR"),IF(AN61="Nul",IF(VLOOKUP(AK61,$A$8:$BL$60,40,FALSE)="Nul","OK","ERR")))),"")</f>
        <v/>
      </c>
      <c r="AP61" s="41"/>
      <c r="AQ61" s="56">
        <f>IF(AN61="Victoire",100-ROUNDDOWN(20*AP61/$H61,0),
IF(AN61="Défaite",10+ROUNDDOWN(20*VLOOKUP(AK61,$A$8:$BU$48,42,FALSE)/VLOOKUP(AK61,$A$8:$H$48,8,FALSE),0),
IF(AND(AN61="Nul",$AP61&lt;&gt;$H61),40+(2*ROUNDDOWN(10*VLOOKUP(AK61,$A$8:$BU$48,42,FALSE)/VLOOKUP(AK61,$A$8:$H$48,8,FALSE),0)-ROUNDDOWN(10*AP61/$H61,0)),IF(AND(AN61="Nul",$AP61=$H61),58,0))))</f>
        <v>0</v>
      </c>
      <c r="AR61" s="98"/>
      <c r="AS61" s="50" t="str">
        <f>IF(AR61&lt;&gt;"",VLOOKUP(AR61,$A$8:$C$48,2,FALSE),"")</f>
        <v/>
      </c>
      <c r="AT61" s="43" t="str">
        <f>IF(AR61&lt;&gt;"",IF(AR61=$A61,"ERR",IF(OR(AR61=$P61,AR61=$W61,AR61=$AD61,AR61=$AK61,AR61=$AY61,AR61=$BF61),"DUP",IF(ISNA(VLOOKUP(AR61,$A$8:$A$48,1,FALSE)),"ERR",IF(COUNTIF($I$8:$I$48,AR61)&gt;1,"ERR",IF($D61=VLOOKUP(AR61,$A$8:$D$48,4,FALSE),"CLUB","OK"))))),"")</f>
        <v/>
      </c>
      <c r="AU61" s="43"/>
      <c r="AV61" s="14" t="str">
        <f>IF(AU61&lt;&gt;"",IF(AU61="Victoire",IF(VLOOKUP(AR61,$A$8:$BL$60,47,FALSE)="Défaite","OK","ERR"),IF(AU61="Défaite",IF(VLOOKUP(AR61,$A$8:$BL$60,47,FALSE)="Victoire","OK","ERR"),IF(AU61="Nul",IF(VLOOKUP(AR61,$A$8:$BL$60,47,FALSE)="Nul","OK","ERR")))),"")</f>
        <v/>
      </c>
      <c r="AW61" s="41"/>
      <c r="AX61" s="56">
        <f>IF(AU61="Victoire",100-ROUNDDOWN(20*AW61/$H61,0),
IF(AU61="Défaite",10+ROUNDDOWN(20*VLOOKUP(AR61,$A$8:$BU$48,42,FALSE)/VLOOKUP(AR61,$A$8:$H$48,8,FALSE),0),
IF(AND(AU61="Nul",$AP61&lt;&gt;$H61),40+(2*ROUNDDOWN(10*VLOOKUP(AR61,$A$8:$BU$48,42,FALSE)/VLOOKUP(AR61,$A$8:$H$48,8,FALSE),0)-ROUNDDOWN(10*AW61/$H61,0)),IF(AND(AU61="Nul",$AP61=$H61),58,0))))</f>
        <v>0</v>
      </c>
      <c r="AY61" s="98"/>
      <c r="AZ61" s="50" t="str">
        <f>IF(AY61&lt;&gt;"",VLOOKUP(AY61,$A$8:$C$48,2,FALSE),"")</f>
        <v/>
      </c>
      <c r="BA61" s="43" t="str">
        <f>IF(AY61&lt;&gt;"",IF(AY61=$A61,"ERR",IF(OR(AY61=$P61,AY61=$W61,AY61=$AD61,AY61=$AK61,AY61=$AR61,AY61=$BG61,AY61=$BF61),"DUP",IF(ISNA(VLOOKUP(AY61,$A$8:$A$48,1,FALSE)),"ERR",IF(COUNTIF($I$8:$I$48,AY61)&gt;1,"ERR",IF($D61=VLOOKUP(AY61,$A$8:$D$48,4,FALSE),"CLUB","OK"))))),"")</f>
        <v/>
      </c>
      <c r="BB61" s="43"/>
      <c r="BC61" s="14" t="str">
        <f>IF(BB61&lt;&gt;"",IF(BB61="Victoire",IF(VLOOKUP(AY61,$A$8:$BL$60,54,FALSE)="Défaite","OK","ERR"),IF(BB61="Défaite",IF(VLOOKUP(AY61,$A$8:$BL$60,54,FALSE)="Victoire","OK","ERR"),IF(BB61="Nul",IF(VLOOKUP(AY61,$A$8:$BL$54,54,FALSE)="Nul","OK","ERR")))),"")</f>
        <v/>
      </c>
      <c r="BD61" s="41"/>
      <c r="BE61" s="56">
        <f>IF(BB61="Victoire",100-ROUNDDOWN(20*BD61/$H61,0),
IF(BB61="Défaite",10+ROUNDDOWN(20*VLOOKUP(AY61,$A$8:$BU$48,42,FALSE)/VLOOKUP(AY61,$A$8:$H$48,8,FALSE),0),
IF(AND(BB61="Nul",$AP61&lt;&gt;$H61),40+(2*ROUNDDOWN(10*VLOOKUP(AY61,$A$8:$BU$48,42,FALSE)/VLOOKUP(AY61,$A$8:$H$48,8,FALSE),0)-ROUNDDOWN(10*BD61/$H61,0)),IF(AND(BB61="Nul",$AP61=$H61),58,0))))</f>
        <v>0</v>
      </c>
      <c r="BF61" s="98"/>
      <c r="BG61" s="50" t="str">
        <f>IF(BF61&lt;&gt;"",VLOOKUP(BF61,$A$8:$C$48,2,FALSE),"")</f>
        <v/>
      </c>
      <c r="BH61" s="43" t="str">
        <f>IF(BF61&lt;&gt;"",IF(BF61=$A61,"ERR",IF(OR(BF61=$P61,BF61=$W61,BF61=$AD61,BF61=$AK61,BF61=$AR61,BF61=$AY61,BF61=$BG61),"DUP",IF(ISNA(VLOOKUP(BF61,$A$8:$A$48,1,FALSE)),"ERR",IF(COUNTIF($I$8:$I$48,BF61)&gt;1,"ERR",IF($D61=VLOOKUP(BF61,$A$8:$D$48,4,FALSE),"CLUB","OK"))))),"")</f>
        <v/>
      </c>
      <c r="BI61" s="43"/>
      <c r="BJ61" s="14" t="str">
        <f>IF(BI61&lt;&gt;"",IF(BI61="Victoire",IF(VLOOKUP(BF61,$A$8:$BL$60,61,FALSE)="Défaite","OK","ERR"),IF(BI61="Défaite",IF(VLOOKUP(BF61,$A$8:$BL$60,61,FALSE)="Victoire","OK","ERR"),IF(BI61="Nul",IF(VLOOKUP(BF61,$A$8:$BL$60,61,FALSE)="Nul","OK","ERR")))),"")</f>
        <v/>
      </c>
      <c r="BK61" s="41"/>
      <c r="BL61" s="56">
        <f>IF(BI61="Victoire",100-ROUNDDOWN(20*BK61/$H61,0),
IF(BI61="Défaite",10+ROUNDDOWN(20*VLOOKUP(BF61,$A$8:$BU$48,42,FALSE)/VLOOKUP(BF61,$A$8:$H$48,8,FALSE),0),
IF(AND(BI61="Nul",$AP61&lt;&gt;$H61),40+(2*ROUNDDOWN(10*VLOOKUP(BF61,$A$8:$BU$48,42,FALSE)/VLOOKUP(BF61,$A$8:$H$48,8,FALSE),0)-ROUNDDOWN(10*BK61/$H61,0)),IF(AND(BI61="Nul",$AP61=$H61),58,0))))</f>
        <v>0</v>
      </c>
      <c r="BM61" s="89">
        <f>E59+E60+E61</f>
        <v>0</v>
      </c>
      <c r="BN61" s="60">
        <f>IF($I61&lt;&gt;"",VLOOKUP($I61,$A$8:$H$60,5,FALSE),0)+IF($P61&lt;&gt;"",VLOOKUP($P61,$A$8:$H$60,5,FALSE),0)+IF($W61&lt;&gt;"",VLOOKUP($W61,$A$8:$H$60,5,FALSE),0)+IF($AD61&lt;&gt;"",VLOOKUP($AD61,$A$8:$H$60,5,FALSE),0)+IF($AK61&lt;&gt;"",VLOOKUP($AK61,$A$8:$H$60,5,FALSE),0)+IF($AY61&lt;&gt;"",VLOOKUP($AY61,$A$8:$H$60,5,FALSE),0)+IF($BF61&lt;&gt;"",VLOOKUP($BF61,$A$8:$H$60,5,FALSE),0)+IF($AR61&lt;&gt;"",VLOOKUP($AR61,$A$8:$H$60,5,FALSE),0)</f>
        <v>0</v>
      </c>
      <c r="BO61" s="62"/>
      <c r="BP61" s="62"/>
    </row>
    <row r="98" spans="2:3">
      <c r="B98" t="s">
        <v>4</v>
      </c>
    </row>
    <row r="100" spans="2:3">
      <c r="B100" t="s">
        <v>7</v>
      </c>
    </row>
    <row r="101" spans="2:3">
      <c r="B101" t="s">
        <v>6</v>
      </c>
      <c r="C101" t="s">
        <v>12</v>
      </c>
    </row>
    <row r="102" spans="2:3">
      <c r="B102" t="s">
        <v>8</v>
      </c>
      <c r="C102" t="s">
        <v>13</v>
      </c>
    </row>
    <row r="103" spans="2:3">
      <c r="B103" t="s">
        <v>9</v>
      </c>
      <c r="C103" t="s">
        <v>14</v>
      </c>
    </row>
    <row r="104" spans="2:3">
      <c r="B104" t="s">
        <v>10</v>
      </c>
    </row>
    <row r="105" spans="2:3">
      <c r="B105" t="s">
        <v>5</v>
      </c>
    </row>
    <row r="106" spans="2:3">
      <c r="B106" t="s">
        <v>27</v>
      </c>
    </row>
    <row r="107" spans="2:3">
      <c r="B107" s="65" t="s">
        <v>255</v>
      </c>
    </row>
    <row r="108" spans="2:3">
      <c r="B108" s="65" t="s">
        <v>207</v>
      </c>
    </row>
    <row r="109" spans="2:3">
      <c r="B109" s="65" t="s">
        <v>199</v>
      </c>
    </row>
    <row r="110" spans="2:3">
      <c r="B110" s="65" t="s">
        <v>198</v>
      </c>
    </row>
    <row r="111" spans="2:3">
      <c r="B111" s="65" t="s">
        <v>200</v>
      </c>
    </row>
    <row r="112" spans="2:3">
      <c r="B112" s="65" t="s">
        <v>201</v>
      </c>
    </row>
    <row r="113" spans="2:2">
      <c r="B113" s="65" t="s">
        <v>202</v>
      </c>
    </row>
    <row r="114" spans="2:2">
      <c r="B114" s="65" t="s">
        <v>203</v>
      </c>
    </row>
    <row r="115" spans="2:2">
      <c r="B115" s="65" t="s">
        <v>204</v>
      </c>
    </row>
    <row r="116" spans="2:2">
      <c r="B116" s="65" t="s">
        <v>205</v>
      </c>
    </row>
    <row r="117" spans="2:2">
      <c r="B117" s="65" t="s">
        <v>206</v>
      </c>
    </row>
  </sheetData>
  <sheetProtection sheet="1" objects="1" scenarios="1"/>
  <sortState ref="A8:BP61">
    <sortCondition descending="1" ref="BM8:BM58"/>
    <sortCondition ref="D8:D61"/>
  </sortState>
  <mergeCells count="5">
    <mergeCell ref="E3:F3"/>
    <mergeCell ref="E4:F4"/>
    <mergeCell ref="B3:C3"/>
    <mergeCell ref="B4:C4"/>
    <mergeCell ref="BM2:BP2"/>
  </mergeCells>
  <phoneticPr fontId="0" type="noConversion"/>
  <conditionalFormatting sqref="L8:L60 S8:S60">
    <cfRule type="expression" dxfId="140" priority="153" stopIfTrue="1">
      <formula>IF($M8="ERR",TRUE,FALSE)</formula>
    </cfRule>
  </conditionalFormatting>
  <conditionalFormatting sqref="X8:X60 J8:J60 AE8:AE60 AL8:AL60 Q8:Q60">
    <cfRule type="expression" dxfId="139" priority="154" stopIfTrue="1">
      <formula>IF(K8="ERR",TRUE,FALSE)</formula>
    </cfRule>
    <cfRule type="expression" dxfId="138" priority="155" stopIfTrue="1">
      <formula>IF(K8="CLUB",TRUE,FALSE)</formula>
    </cfRule>
    <cfRule type="expression" dxfId="137" priority="156" stopIfTrue="1">
      <formula>IF(K8="DUP",TRUE,FALSE)</formula>
    </cfRule>
  </conditionalFormatting>
  <conditionalFormatting sqref="W8:W19 I8:I60 AD32:AD60 AK8:AK60 P9:P13 P32:P60 W32:W60">
    <cfRule type="expression" dxfId="136" priority="157" stopIfTrue="1">
      <formula>IF(K8="ERR",TRUE,FALSE)</formula>
    </cfRule>
    <cfRule type="expression" dxfId="135" priority="158" stopIfTrue="1">
      <formula>IF(K8="CLUB",TRUE,FALSE)</formula>
    </cfRule>
    <cfRule type="expression" dxfId="134" priority="159" stopIfTrue="1">
      <formula>IF(K8="DUP",TRUE,FALSE)</formula>
    </cfRule>
  </conditionalFormatting>
  <conditionalFormatting sqref="AG32:AG60">
    <cfRule type="expression" dxfId="133" priority="160" stopIfTrue="1">
      <formula>IF(AM32="ERR",TRUE,FALSE)</formula>
    </cfRule>
  </conditionalFormatting>
  <conditionalFormatting sqref="N8:N60 U32:U60 AB20:AB60">
    <cfRule type="cellIs" dxfId="132" priority="161" stopIfTrue="1" operator="notBetween">
      <formula>0</formula>
      <formula>$H8</formula>
    </cfRule>
    <cfRule type="expression" dxfId="131" priority="162" stopIfTrue="1">
      <formula>IF(AND(N8="",OR(L8="Victoire",L8="Nul")),TRUE,FALSE)</formula>
    </cfRule>
  </conditionalFormatting>
  <conditionalFormatting sqref="AI32:AI60">
    <cfRule type="expression" dxfId="130" priority="163" stopIfTrue="1">
      <formula>IF(AND(AI32="",OR(AG32="Victoire",AG32="Nul")),TRUE,FALSE)</formula>
    </cfRule>
    <cfRule type="cellIs" dxfId="129" priority="164" stopIfTrue="1" operator="notBetween">
      <formula>0</formula>
      <formula>$H32</formula>
    </cfRule>
  </conditionalFormatting>
  <conditionalFormatting sqref="AP32:AP60">
    <cfRule type="expression" dxfId="128" priority="165" stopIfTrue="1">
      <formula>IF(AND(AP32="",OR(AN32="Victoire",AN32="Nul")),TRUE,FALSE)</formula>
    </cfRule>
    <cfRule type="cellIs" dxfId="127" priority="166" stopIfTrue="1" operator="notBetween">
      <formula>0</formula>
      <formula>"$H8"</formula>
    </cfRule>
  </conditionalFormatting>
  <conditionalFormatting sqref="E8:E60">
    <cfRule type="cellIs" dxfId="126" priority="167" stopIfTrue="1" operator="greaterThan">
      <formula>0</formula>
    </cfRule>
  </conditionalFormatting>
  <conditionalFormatting sqref="AS8:AS60">
    <cfRule type="expression" dxfId="125" priority="150" stopIfTrue="1">
      <formula>IF(AT8="ERR",TRUE,FALSE)</formula>
    </cfRule>
    <cfRule type="expression" dxfId="124" priority="151" stopIfTrue="1">
      <formula>IF(AT8="CLUB",TRUE,FALSE)</formula>
    </cfRule>
    <cfRule type="expression" dxfId="123" priority="152" stopIfTrue="1">
      <formula>IF(AT8="DUP",TRUE,FALSE)</formula>
    </cfRule>
  </conditionalFormatting>
  <conditionalFormatting sqref="AU8:AU60">
    <cfRule type="expression" dxfId="122" priority="146" stopIfTrue="1">
      <formula>IF(AV8="ERR",TRUE,FALSE)</formula>
    </cfRule>
  </conditionalFormatting>
  <conditionalFormatting sqref="AW8:AW60">
    <cfRule type="expression" dxfId="121" priority="144" stopIfTrue="1">
      <formula>IF(AND(AW8="",OR(AU8="Victoire",AU8="Nul")),TRUE,FALSE)</formula>
    </cfRule>
    <cfRule type="cellIs" dxfId="120" priority="145" stopIfTrue="1" operator="notBetween">
      <formula>0</formula>
      <formula>"$H8"</formula>
    </cfRule>
  </conditionalFormatting>
  <conditionalFormatting sqref="AZ8:AZ60">
    <cfRule type="expression" dxfId="119" priority="141" stopIfTrue="1">
      <formula>IF(BA8="ERR",TRUE,FALSE)</formula>
    </cfRule>
    <cfRule type="expression" dxfId="118" priority="142" stopIfTrue="1">
      <formula>IF(BA8="CLUB",TRUE,FALSE)</formula>
    </cfRule>
    <cfRule type="expression" dxfId="117" priority="143" stopIfTrue="1">
      <formula>IF(BA8="DUP",TRUE,FALSE)</formula>
    </cfRule>
  </conditionalFormatting>
  <conditionalFormatting sqref="BB8:BB60">
    <cfRule type="expression" dxfId="116" priority="137" stopIfTrue="1">
      <formula>IF(BC8="ERR",TRUE,FALSE)</formula>
    </cfRule>
  </conditionalFormatting>
  <conditionalFormatting sqref="BD8:BD60">
    <cfRule type="expression" dxfId="115" priority="135" stopIfTrue="1">
      <formula>IF(AND(BD8="",OR(BB8="Victoire",BB8="Nul")),TRUE,FALSE)</formula>
    </cfRule>
    <cfRule type="cellIs" dxfId="114" priority="136" stopIfTrue="1" operator="notBetween">
      <formula>0</formula>
      <formula>"$H8"</formula>
    </cfRule>
  </conditionalFormatting>
  <conditionalFormatting sqref="BG8:BG60">
    <cfRule type="expression" dxfId="113" priority="132" stopIfTrue="1">
      <formula>IF(BH8="ERR",TRUE,FALSE)</formula>
    </cfRule>
    <cfRule type="expression" dxfId="112" priority="133" stopIfTrue="1">
      <formula>IF(BH8="CLUB",TRUE,FALSE)</formula>
    </cfRule>
    <cfRule type="expression" dxfId="111" priority="134" stopIfTrue="1">
      <formula>IF(BH8="DUP",TRUE,FALSE)</formula>
    </cfRule>
  </conditionalFormatting>
  <conditionalFormatting sqref="BI8:BI60">
    <cfRule type="expression" dxfId="110" priority="128" stopIfTrue="1">
      <formula>IF(BJ8="ERR",TRUE,FALSE)</formula>
    </cfRule>
  </conditionalFormatting>
  <conditionalFormatting sqref="BK8:BK60">
    <cfRule type="expression" dxfId="109" priority="126" stopIfTrue="1">
      <formula>IF(AND(BK8="",OR(BI8="Victoire",BI8="Nul")),TRUE,FALSE)</formula>
    </cfRule>
    <cfRule type="cellIs" dxfId="108" priority="127" stopIfTrue="1" operator="notBetween">
      <formula>0</formula>
      <formula>"$H8"</formula>
    </cfRule>
  </conditionalFormatting>
  <conditionalFormatting sqref="AS8:AS60">
    <cfRule type="expression" dxfId="107" priority="123" stopIfTrue="1">
      <formula>IF(AT8="ERR",TRUE,FALSE)</formula>
    </cfRule>
    <cfRule type="expression" dxfId="106" priority="124" stopIfTrue="1">
      <formula>IF(AT8="CLUB",TRUE,FALSE)</formula>
    </cfRule>
    <cfRule type="expression" dxfId="105" priority="125" stopIfTrue="1">
      <formula>IF(AT8="DUP",TRUE,FALSE)</formula>
    </cfRule>
  </conditionalFormatting>
  <conditionalFormatting sqref="AZ8:AZ60">
    <cfRule type="expression" dxfId="104" priority="120" stopIfTrue="1">
      <formula>IF(BA8="ERR",TRUE,FALSE)</formula>
    </cfRule>
    <cfRule type="expression" dxfId="103" priority="121" stopIfTrue="1">
      <formula>IF(BA8="CLUB",TRUE,FALSE)</formula>
    </cfRule>
    <cfRule type="expression" dxfId="102" priority="122" stopIfTrue="1">
      <formula>IF(BA8="DUP",TRUE,FALSE)</formula>
    </cfRule>
  </conditionalFormatting>
  <conditionalFormatting sqref="AZ8:AZ60">
    <cfRule type="expression" dxfId="101" priority="117" stopIfTrue="1">
      <formula>IF(BA8="ERR",TRUE,FALSE)</formula>
    </cfRule>
    <cfRule type="expression" dxfId="100" priority="118" stopIfTrue="1">
      <formula>IF(BA8="CLUB",TRUE,FALSE)</formula>
    </cfRule>
    <cfRule type="expression" dxfId="99" priority="119" stopIfTrue="1">
      <formula>IF(BA8="DUP",TRUE,FALSE)</formula>
    </cfRule>
  </conditionalFormatting>
  <conditionalFormatting sqref="BG8:BG60">
    <cfRule type="expression" dxfId="98" priority="114" stopIfTrue="1">
      <formula>IF(BH8="ERR",TRUE,FALSE)</formula>
    </cfRule>
    <cfRule type="expression" dxfId="97" priority="115" stopIfTrue="1">
      <formula>IF(BH8="CLUB",TRUE,FALSE)</formula>
    </cfRule>
    <cfRule type="expression" dxfId="96" priority="116" stopIfTrue="1">
      <formula>IF(BH8="DUP",TRUE,FALSE)</formula>
    </cfRule>
  </conditionalFormatting>
  <conditionalFormatting sqref="BG8:BG60">
    <cfRule type="expression" dxfId="95" priority="111" stopIfTrue="1">
      <formula>IF(BH8="ERR",TRUE,FALSE)</formula>
    </cfRule>
    <cfRule type="expression" dxfId="94" priority="112" stopIfTrue="1">
      <formula>IF(BH8="CLUB",TRUE,FALSE)</formula>
    </cfRule>
    <cfRule type="expression" dxfId="93" priority="113" stopIfTrue="1">
      <formula>IF(BH8="DUP",TRUE,FALSE)</formula>
    </cfRule>
  </conditionalFormatting>
  <conditionalFormatting sqref="Z29:Z31">
    <cfRule type="expression" dxfId="92" priority="105" stopIfTrue="1">
      <formula>IF($M29="ERR",TRUE,FALSE)</formula>
    </cfRule>
  </conditionalFormatting>
  <conditionalFormatting sqref="AU26:AU28">
    <cfRule type="expression" dxfId="91" priority="102" stopIfTrue="1">
      <formula>IF($M26="ERR",TRUE,FALSE)</formula>
    </cfRule>
  </conditionalFormatting>
  <conditionalFormatting sqref="BB11:BB13">
    <cfRule type="expression" dxfId="90" priority="101" stopIfTrue="1">
      <formula>IF($M11="ERR",TRUE,FALSE)</formula>
    </cfRule>
  </conditionalFormatting>
  <conditionalFormatting sqref="L61 S61">
    <cfRule type="expression" dxfId="89" priority="85" stopIfTrue="1">
      <formula>IF($M61="ERR",TRUE,FALSE)</formula>
    </cfRule>
  </conditionalFormatting>
  <conditionalFormatting sqref="X61 J61 AE61 AL61 Q61">
    <cfRule type="expression" dxfId="88" priority="86" stopIfTrue="1">
      <formula>IF(K61="ERR",TRUE,FALSE)</formula>
    </cfRule>
    <cfRule type="expression" dxfId="87" priority="87" stopIfTrue="1">
      <formula>IF(K61="CLUB",TRUE,FALSE)</formula>
    </cfRule>
    <cfRule type="expression" dxfId="86" priority="88" stopIfTrue="1">
      <formula>IF(K61="DUP",TRUE,FALSE)</formula>
    </cfRule>
  </conditionalFormatting>
  <conditionalFormatting sqref="W61 I61 AD61 AK61 P61">
    <cfRule type="expression" dxfId="85" priority="89" stopIfTrue="1">
      <formula>IF(K61="ERR",TRUE,FALSE)</formula>
    </cfRule>
    <cfRule type="expression" dxfId="84" priority="90" stopIfTrue="1">
      <formula>IF(K61="CLUB",TRUE,FALSE)</formula>
    </cfRule>
    <cfRule type="expression" dxfId="83" priority="91" stopIfTrue="1">
      <formula>IF(K61="DUP",TRUE,FALSE)</formula>
    </cfRule>
  </conditionalFormatting>
  <conditionalFormatting sqref="AG61">
    <cfRule type="expression" dxfId="82" priority="92" stopIfTrue="1">
      <formula>IF(AM61="ERR",TRUE,FALSE)</formula>
    </cfRule>
  </conditionalFormatting>
  <conditionalFormatting sqref="N61 U61 AB61">
    <cfRule type="cellIs" dxfId="81" priority="93" stopIfTrue="1" operator="notBetween">
      <formula>0</formula>
      <formula>$H61</formula>
    </cfRule>
    <cfRule type="expression" dxfId="80" priority="94" stopIfTrue="1">
      <formula>IF(AND(N61="",OR(L61="Victoire",L61="Nul")),TRUE,FALSE)</formula>
    </cfRule>
  </conditionalFormatting>
  <conditionalFormatting sqref="AI61">
    <cfRule type="expression" dxfId="79" priority="95" stopIfTrue="1">
      <formula>IF(AND(AI61="",OR(AG61="Victoire",AG61="Nul")),TRUE,FALSE)</formula>
    </cfRule>
    <cfRule type="cellIs" dxfId="78" priority="96" stopIfTrue="1" operator="notBetween">
      <formula>0</formula>
      <formula>$H61</formula>
    </cfRule>
  </conditionalFormatting>
  <conditionalFormatting sqref="AP61">
    <cfRule type="expression" dxfId="77" priority="97" stopIfTrue="1">
      <formula>IF(AND(AP61="",OR(AN61="Victoire",AN61="Nul")),TRUE,FALSE)</formula>
    </cfRule>
    <cfRule type="cellIs" dxfId="76" priority="98" stopIfTrue="1" operator="notBetween">
      <formula>0</formula>
      <formula>"$H8"</formula>
    </cfRule>
  </conditionalFormatting>
  <conditionalFormatting sqref="E61">
    <cfRule type="cellIs" dxfId="75" priority="99" stopIfTrue="1" operator="greaterThan">
      <formula>0</formula>
    </cfRule>
  </conditionalFormatting>
  <conditionalFormatting sqref="AS61">
    <cfRule type="expression" dxfId="74" priority="82" stopIfTrue="1">
      <formula>IF(AT61="ERR",TRUE,FALSE)</formula>
    </cfRule>
    <cfRule type="expression" dxfId="73" priority="83" stopIfTrue="1">
      <formula>IF(AT61="CLUB",TRUE,FALSE)</formula>
    </cfRule>
    <cfRule type="expression" dxfId="72" priority="84" stopIfTrue="1">
      <formula>IF(AT61="DUP",TRUE,FALSE)</formula>
    </cfRule>
  </conditionalFormatting>
  <conditionalFormatting sqref="AU61">
    <cfRule type="expression" dxfId="71" priority="78" stopIfTrue="1">
      <formula>IF(AV61="ERR",TRUE,FALSE)</formula>
    </cfRule>
  </conditionalFormatting>
  <conditionalFormatting sqref="AW61">
    <cfRule type="expression" dxfId="70" priority="76" stopIfTrue="1">
      <formula>IF(AND(AW61="",OR(AU61="Victoire",AU61="Nul")),TRUE,FALSE)</formula>
    </cfRule>
    <cfRule type="cellIs" dxfId="69" priority="77" stopIfTrue="1" operator="notBetween">
      <formula>0</formula>
      <formula>"$H8"</formula>
    </cfRule>
  </conditionalFormatting>
  <conditionalFormatting sqref="AZ61">
    <cfRule type="expression" dxfId="68" priority="73" stopIfTrue="1">
      <formula>IF(BA61="ERR",TRUE,FALSE)</formula>
    </cfRule>
    <cfRule type="expression" dxfId="67" priority="74" stopIfTrue="1">
      <formula>IF(BA61="CLUB",TRUE,FALSE)</formula>
    </cfRule>
    <cfRule type="expression" dxfId="66" priority="75" stopIfTrue="1">
      <formula>IF(BA61="DUP",TRUE,FALSE)</formula>
    </cfRule>
  </conditionalFormatting>
  <conditionalFormatting sqref="BB61">
    <cfRule type="expression" dxfId="65" priority="69" stopIfTrue="1">
      <formula>IF(BC61="ERR",TRUE,FALSE)</formula>
    </cfRule>
  </conditionalFormatting>
  <conditionalFormatting sqref="BD61">
    <cfRule type="expression" dxfId="64" priority="67" stopIfTrue="1">
      <formula>IF(AND(BD61="",OR(BB61="Victoire",BB61="Nul")),TRUE,FALSE)</formula>
    </cfRule>
    <cfRule type="cellIs" dxfId="63" priority="68" stopIfTrue="1" operator="notBetween">
      <formula>0</formula>
      <formula>"$H8"</formula>
    </cfRule>
  </conditionalFormatting>
  <conditionalFormatting sqref="BG61">
    <cfRule type="expression" dxfId="62" priority="64" stopIfTrue="1">
      <formula>IF(BH61="ERR",TRUE,FALSE)</formula>
    </cfRule>
    <cfRule type="expression" dxfId="61" priority="65" stopIfTrue="1">
      <formula>IF(BH61="CLUB",TRUE,FALSE)</formula>
    </cfRule>
    <cfRule type="expression" dxfId="60" priority="66" stopIfTrue="1">
      <formula>IF(BH61="DUP",TRUE,FALSE)</formula>
    </cfRule>
  </conditionalFormatting>
  <conditionalFormatting sqref="BI61">
    <cfRule type="expression" dxfId="59" priority="60" stopIfTrue="1">
      <formula>IF(BJ61="ERR",TRUE,FALSE)</formula>
    </cfRule>
  </conditionalFormatting>
  <conditionalFormatting sqref="BK61">
    <cfRule type="expression" dxfId="58" priority="58" stopIfTrue="1">
      <formula>IF(AND(BK61="",OR(BI61="Victoire",BI61="Nul")),TRUE,FALSE)</formula>
    </cfRule>
    <cfRule type="cellIs" dxfId="57" priority="59" stopIfTrue="1" operator="notBetween">
      <formula>0</formula>
      <formula>"$H8"</formula>
    </cfRule>
  </conditionalFormatting>
  <conditionalFormatting sqref="AS61">
    <cfRule type="expression" dxfId="56" priority="55" stopIfTrue="1">
      <formula>IF(AT61="ERR",TRUE,FALSE)</formula>
    </cfRule>
    <cfRule type="expression" dxfId="55" priority="56" stopIfTrue="1">
      <formula>IF(AT61="CLUB",TRUE,FALSE)</formula>
    </cfRule>
    <cfRule type="expression" dxfId="54" priority="57" stopIfTrue="1">
      <formula>IF(AT61="DUP",TRUE,FALSE)</formula>
    </cfRule>
  </conditionalFormatting>
  <conditionalFormatting sqref="AZ61">
    <cfRule type="expression" dxfId="53" priority="52" stopIfTrue="1">
      <formula>IF(BA61="ERR",TRUE,FALSE)</formula>
    </cfRule>
    <cfRule type="expression" dxfId="52" priority="53" stopIfTrue="1">
      <formula>IF(BA61="CLUB",TRUE,FALSE)</formula>
    </cfRule>
    <cfRule type="expression" dxfId="51" priority="54" stopIfTrue="1">
      <formula>IF(BA61="DUP",TRUE,FALSE)</formula>
    </cfRule>
  </conditionalFormatting>
  <conditionalFormatting sqref="AZ61">
    <cfRule type="expression" dxfId="50" priority="49" stopIfTrue="1">
      <formula>IF(BA61="ERR",TRUE,FALSE)</formula>
    </cfRule>
    <cfRule type="expression" dxfId="49" priority="50" stopIfTrue="1">
      <formula>IF(BA61="CLUB",TRUE,FALSE)</formula>
    </cfRule>
    <cfRule type="expression" dxfId="48" priority="51" stopIfTrue="1">
      <formula>IF(BA61="DUP",TRUE,FALSE)</formula>
    </cfRule>
  </conditionalFormatting>
  <conditionalFormatting sqref="BG61">
    <cfRule type="expression" dxfId="47" priority="46" stopIfTrue="1">
      <formula>IF(BH61="ERR",TRUE,FALSE)</formula>
    </cfRule>
    <cfRule type="expression" dxfId="46" priority="47" stopIfTrue="1">
      <formula>IF(BH61="CLUB",TRUE,FALSE)</formula>
    </cfRule>
    <cfRule type="expression" dxfId="45" priority="48" stopIfTrue="1">
      <formula>IF(BH61="DUP",TRUE,FALSE)</formula>
    </cfRule>
  </conditionalFormatting>
  <conditionalFormatting sqref="BG61">
    <cfRule type="expression" dxfId="44" priority="43" stopIfTrue="1">
      <formula>IF(BH61="ERR",TRUE,FALSE)</formula>
    </cfRule>
    <cfRule type="expression" dxfId="43" priority="44" stopIfTrue="1">
      <formula>IF(BH61="CLUB",TRUE,FALSE)</formula>
    </cfRule>
    <cfRule type="expression" dxfId="42" priority="45" stopIfTrue="1">
      <formula>IF(BH61="DUP",TRUE,FALSE)</formula>
    </cfRule>
  </conditionalFormatting>
  <conditionalFormatting sqref="S8:S31">
    <cfRule type="expression" dxfId="41" priority="40" stopIfTrue="1">
      <formula>IF($M8="ERR",TRUE,FALSE)</formula>
    </cfRule>
  </conditionalFormatting>
  <conditionalFormatting sqref="U8:U31">
    <cfRule type="cellIs" dxfId="40" priority="41" stopIfTrue="1" operator="notBetween">
      <formula>0</formula>
      <formula>$H8</formula>
    </cfRule>
    <cfRule type="expression" dxfId="39" priority="42" stopIfTrue="1">
      <formula>IF(AND(U8="",OR(S8="Victoire",S8="Nul")),TRUE,FALSE)</formula>
    </cfRule>
  </conditionalFormatting>
  <conditionalFormatting sqref="Z8:Z13">
    <cfRule type="expression" dxfId="38" priority="37" stopIfTrue="1">
      <formula>IF($M8="ERR",TRUE,FALSE)</formula>
    </cfRule>
  </conditionalFormatting>
  <conditionalFormatting sqref="AB8:AB13">
    <cfRule type="cellIs" dxfId="37" priority="38" stopIfTrue="1" operator="notBetween">
      <formula>0</formula>
      <formula>$H8</formula>
    </cfRule>
    <cfRule type="expression" dxfId="36" priority="39" stopIfTrue="1">
      <formula>IF(AND(AB8="",OR(Z8="Victoire",Z8="Nul")),TRUE,FALSE)</formula>
    </cfRule>
  </conditionalFormatting>
  <conditionalFormatting sqref="Z14:Z19">
    <cfRule type="expression" dxfId="35" priority="34" stopIfTrue="1">
      <formula>IF($M14="ERR",TRUE,FALSE)</formula>
    </cfRule>
  </conditionalFormatting>
  <conditionalFormatting sqref="AB14:AB19">
    <cfRule type="cellIs" dxfId="34" priority="35" stopIfTrue="1" operator="notBetween">
      <formula>0</formula>
      <formula>$H14</formula>
    </cfRule>
    <cfRule type="expression" dxfId="33" priority="36" stopIfTrue="1">
      <formula>IF(AND(AB14="",OR(Z14="Victoire",Z14="Nul")),TRUE,FALSE)</formula>
    </cfRule>
  </conditionalFormatting>
  <conditionalFormatting sqref="AG8:AG31">
    <cfRule type="expression" dxfId="32" priority="31" stopIfTrue="1">
      <formula>IF($M8="ERR",TRUE,FALSE)</formula>
    </cfRule>
  </conditionalFormatting>
  <conditionalFormatting sqref="AI8:AI31">
    <cfRule type="cellIs" dxfId="31" priority="32" stopIfTrue="1" operator="notBetween">
      <formula>0</formula>
      <formula>$H8</formula>
    </cfRule>
    <cfRule type="expression" dxfId="30" priority="33" stopIfTrue="1">
      <formula>IF(AND(AI8="",OR(AG8="Victoire",AG8="Nul")),TRUE,FALSE)</formula>
    </cfRule>
  </conditionalFormatting>
  <conditionalFormatting sqref="AR8:AR60">
    <cfRule type="expression" dxfId="29" priority="28" stopIfTrue="1">
      <formula>IF(AT8="ERR",TRUE,FALSE)</formula>
    </cfRule>
    <cfRule type="expression" dxfId="28" priority="29" stopIfTrue="1">
      <formula>IF(AT8="CLUB",TRUE,FALSE)</formula>
    </cfRule>
    <cfRule type="expression" dxfId="27" priority="30" stopIfTrue="1">
      <formula>IF(AT8="DUP",TRUE,FALSE)</formula>
    </cfRule>
  </conditionalFormatting>
  <conditionalFormatting sqref="AR61">
    <cfRule type="expression" dxfId="26" priority="25" stopIfTrue="1">
      <formula>IF(AT61="ERR",TRUE,FALSE)</formula>
    </cfRule>
    <cfRule type="expression" dxfId="25" priority="26" stopIfTrue="1">
      <formula>IF(AT61="CLUB",TRUE,FALSE)</formula>
    </cfRule>
    <cfRule type="expression" dxfId="24" priority="27" stopIfTrue="1">
      <formula>IF(AT61="DUP",TRUE,FALSE)</formula>
    </cfRule>
  </conditionalFormatting>
  <conditionalFormatting sqref="AY8:AY60">
    <cfRule type="expression" dxfId="23" priority="22" stopIfTrue="1">
      <formula>IF(BA8="ERR",TRUE,FALSE)</formula>
    </cfRule>
    <cfRule type="expression" dxfId="22" priority="23" stopIfTrue="1">
      <formula>IF(BA8="CLUB",TRUE,FALSE)</formula>
    </cfRule>
    <cfRule type="expression" dxfId="21" priority="24" stopIfTrue="1">
      <formula>IF(BA8="DUP",TRUE,FALSE)</formula>
    </cfRule>
  </conditionalFormatting>
  <conditionalFormatting sqref="AY61">
    <cfRule type="expression" dxfId="20" priority="19" stopIfTrue="1">
      <formula>IF(BA61="ERR",TRUE,FALSE)</formula>
    </cfRule>
    <cfRule type="expression" dxfId="19" priority="20" stopIfTrue="1">
      <formula>IF(BA61="CLUB",TRUE,FALSE)</formula>
    </cfRule>
    <cfRule type="expression" dxfId="18" priority="21" stopIfTrue="1">
      <formula>IF(BA61="DUP",TRUE,FALSE)</formula>
    </cfRule>
  </conditionalFormatting>
  <conditionalFormatting sqref="BF8:BF60">
    <cfRule type="expression" dxfId="17" priority="16" stopIfTrue="1">
      <formula>IF(BH8="ERR",TRUE,FALSE)</formula>
    </cfRule>
    <cfRule type="expression" dxfId="16" priority="17" stopIfTrue="1">
      <formula>IF(BH8="CLUB",TRUE,FALSE)</formula>
    </cfRule>
    <cfRule type="expression" dxfId="15" priority="18" stopIfTrue="1">
      <formula>IF(BH8="DUP",TRUE,FALSE)</formula>
    </cfRule>
  </conditionalFormatting>
  <conditionalFormatting sqref="BF61">
    <cfRule type="expression" dxfId="14" priority="13" stopIfTrue="1">
      <formula>IF(BH61="ERR",TRUE,FALSE)</formula>
    </cfRule>
    <cfRule type="expression" dxfId="13" priority="14" stopIfTrue="1">
      <formula>IF(BH61="CLUB",TRUE,FALSE)</formula>
    </cfRule>
    <cfRule type="expression" dxfId="12" priority="15" stopIfTrue="1">
      <formula>IF(BH61="DUP",TRUE,FALSE)</formula>
    </cfRule>
  </conditionalFormatting>
  <conditionalFormatting sqref="AN29:AN31">
    <cfRule type="expression" dxfId="11" priority="12" stopIfTrue="1">
      <formula>IF($M29="ERR",TRUE,FALSE)</formula>
    </cfRule>
  </conditionalFormatting>
  <conditionalFormatting sqref="AN8:AN13">
    <cfRule type="expression" dxfId="10" priority="11" stopIfTrue="1">
      <formula>IF($M8="ERR",TRUE,FALSE)</formula>
    </cfRule>
  </conditionalFormatting>
  <conditionalFormatting sqref="AN14:AN19">
    <cfRule type="expression" dxfId="9" priority="10" stopIfTrue="1">
      <formula>IF($M14="ERR",TRUE,FALSE)</formula>
    </cfRule>
  </conditionalFormatting>
  <conditionalFormatting sqref="AP20:AP31">
    <cfRule type="cellIs" dxfId="8" priority="8" stopIfTrue="1" operator="notBetween">
      <formula>0</formula>
      <formula>$H20</formula>
    </cfRule>
    <cfRule type="expression" dxfId="7" priority="9" stopIfTrue="1">
      <formula>IF(AND(AP20="",OR(AN20="Victoire",AN20="Nul")),TRUE,FALSE)</formula>
    </cfRule>
  </conditionalFormatting>
  <conditionalFormatting sqref="AP8:AP13">
    <cfRule type="cellIs" dxfId="6" priority="6" stopIfTrue="1" operator="notBetween">
      <formula>0</formula>
      <formula>$H8</formula>
    </cfRule>
    <cfRule type="expression" dxfId="5" priority="7" stopIfTrue="1">
      <formula>IF(AND(AP8="",OR(AN8="Victoire",AN8="Nul")),TRUE,FALSE)</formula>
    </cfRule>
  </conditionalFormatting>
  <conditionalFormatting sqref="AP14:AP19">
    <cfRule type="cellIs" dxfId="4" priority="4" stopIfTrue="1" operator="notBetween">
      <formula>0</formula>
      <formula>$H14</formula>
    </cfRule>
    <cfRule type="expression" dxfId="3" priority="5" stopIfTrue="1">
      <formula>IF(AND(AP14="",OR(AN14="Victoire",AN14="Nul")),TRUE,FALSE)</formula>
    </cfRule>
  </conditionalFormatting>
  <conditionalFormatting sqref="Z8:Z35">
    <cfRule type="expression" dxfId="2" priority="3" stopIfTrue="1">
      <formula>IF($M8="ERR",TRUE,FALSE)</formula>
    </cfRule>
  </conditionalFormatting>
  <conditionalFormatting sqref="AG8:AG34">
    <cfRule type="expression" dxfId="1" priority="2" stopIfTrue="1">
      <formula>IF($M8="ERR",TRUE,FALSE)</formula>
    </cfRule>
  </conditionalFormatting>
  <conditionalFormatting sqref="AN8:AN38">
    <cfRule type="expression" dxfId="0" priority="1" stopIfTrue="1">
      <formula>IF($M8="ERR",TRUE,FALSE)</formula>
    </cfRule>
  </conditionalFormatting>
  <dataValidations count="6">
    <dataValidation type="list" allowBlank="1" showInputMessage="1" showErrorMessage="1" sqref="M4 BJ4 BH4 BC4 BA4 AV4 AT4 K4 T4 R4 AA4 Y4 AH4 AF4 AO4 AM4">
      <formula1>$B$100:$B$105</formula1>
    </dataValidation>
    <dataValidation type="list" allowBlank="1" showInputMessage="1" showErrorMessage="1" sqref="Z8:Z61 AN8:AN61 BB8:BB61 AU8:AU61 BI8:BI61 S8:S61 L8:L61 AG8:AG61">
      <formula1>$C$100:$C$103</formula1>
    </dataValidation>
    <dataValidation type="list" allowBlank="1" showInputMessage="1" showErrorMessage="1" sqref="B4:C4">
      <formula1>$B$108:$B$117</formula1>
    </dataValidation>
    <dataValidation type="whole" allowBlank="1" showInputMessage="1" showErrorMessage="1" sqref="H3">
      <formula1>8</formula1>
      <formula2>52</formula2>
    </dataValidation>
    <dataValidation type="whole" allowBlank="1" showInputMessage="1" showErrorMessage="1" sqref="H4">
      <formula1>3</formula1>
      <formula2>8</formula2>
    </dataValidation>
    <dataValidation type="list" allowBlank="1" showInputMessage="1" showErrorMessage="1" sqref="E4:F4">
      <formula1>$B$100:$B$107</formula1>
    </dataValidation>
  </dataValidations>
  <pageMargins left="0.39370078740157483" right="0.39370078740157483" top="0.39370078740157483" bottom="0.39370078740157483" header="0.31496062992125984" footer="0.31496062992125984"/>
  <pageSetup paperSize="9" orientation="landscape" r:id="rId1"/>
  <headerFooter alignWithMargins="0"/>
  <legacyDrawing r:id="rId2"/>
  <controls>
    <control shapeId="1060" r:id="rId3" name="CmdR8"/>
    <control shapeId="1059" r:id="rId4" name="CmdR7"/>
    <control shapeId="1058" r:id="rId5" name="CmdR6"/>
    <control shapeId="1048" r:id="rId6" name="CmdR5"/>
    <control shapeId="1047" r:id="rId7" name="CmdR4"/>
    <control shapeId="1045" r:id="rId8" name="CmdR3"/>
    <control shapeId="1044" r:id="rId9" name="CmdR2"/>
    <control shapeId="1033" r:id="rId10" name="CmdR1"/>
  </controls>
</worksheet>
</file>

<file path=xl/worksheets/sheet10.xml><?xml version="1.0" encoding="utf-8"?>
<worksheet xmlns="http://schemas.openxmlformats.org/spreadsheetml/2006/main" xmlns:r="http://schemas.openxmlformats.org/officeDocument/2006/relationships">
  <sheetPr codeName="Sheet7" filterMode="1">
    <pageSetUpPr fitToPage="1"/>
  </sheetPr>
  <dimension ref="A1:M79"/>
  <sheetViews>
    <sheetView workbookViewId="0">
      <selection activeCell="F82" sqref="F82"/>
    </sheetView>
  </sheetViews>
  <sheetFormatPr defaultColWidth="11" defaultRowHeight="20.100000000000001" customHeight="1"/>
  <cols>
    <col min="1" max="1" width="13.625" style="1" bestFit="1" customWidth="1"/>
    <col min="2" max="2" width="4.875" bestFit="1" customWidth="1"/>
    <col min="3" max="3" width="22.125" style="1" bestFit="1" customWidth="1"/>
    <col min="4" max="4" width="7" bestFit="1" customWidth="1"/>
    <col min="5" max="5" width="14" bestFit="1" customWidth="1"/>
    <col min="6" max="6" width="20.25" bestFit="1" customWidth="1"/>
    <col min="7" max="7" width="5.75" style="1" bestFit="1" customWidth="1"/>
    <col min="8" max="8" width="5.125" bestFit="1" customWidth="1"/>
    <col min="9" max="9" width="7.625" bestFit="1" customWidth="1"/>
    <col min="10" max="10" width="7" bestFit="1" customWidth="1"/>
    <col min="11" max="11" width="14" bestFit="1" customWidth="1"/>
    <col min="12" max="12" width="20.25" bestFit="1" customWidth="1"/>
    <col min="13" max="13" width="10.625" bestFit="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185</v>
      </c>
      <c r="C2" t="str">
        <f>Results!B3</f>
        <v>Three Player Team Event</v>
      </c>
    </row>
    <row r="3" spans="1:13" ht="20.100000000000001" customHeight="1">
      <c r="B3" s="37"/>
      <c r="C3" t="str">
        <f>Results!B4</f>
        <v>Open Theme</v>
      </c>
    </row>
    <row r="4" spans="1:13" ht="12.75" hidden="1">
      <c r="B4" s="37"/>
      <c r="M4" s="66" t="s">
        <v>181</v>
      </c>
    </row>
    <row r="5" spans="1:13" ht="12.75" hidden="1">
      <c r="B5" s="67">
        <f>Results!A8</f>
        <v>16</v>
      </c>
      <c r="C5" s="68" t="str">
        <f>Results!C8</f>
        <v>Player A</v>
      </c>
      <c r="D5" s="68" t="str">
        <f>Results!B8</f>
        <v>Team 6 A</v>
      </c>
      <c r="E5" s="68" t="str">
        <f>Results!D8</f>
        <v>Team 6</v>
      </c>
      <c r="F5" s="68" t="str">
        <f>Results!G8</f>
        <v/>
      </c>
      <c r="G5" s="69" t="s">
        <v>182</v>
      </c>
      <c r="H5" s="71">
        <f>VLOOKUP(B5,Results!$A$8:AR59,44,FALSE)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hidden="1">
      <c r="B6" s="67">
        <f>Results!A9</f>
        <v>17</v>
      </c>
      <c r="C6" s="68" t="str">
        <f>Results!C9</f>
        <v>Player B</v>
      </c>
      <c r="D6" s="68" t="str">
        <f>Results!B9</f>
        <v>Team 6 B</v>
      </c>
      <c r="E6" s="68" t="str">
        <f>Results!D9</f>
        <v>Team 6</v>
      </c>
      <c r="F6" s="68" t="str">
        <f>Results!G9</f>
        <v/>
      </c>
      <c r="G6" s="69" t="s">
        <v>182</v>
      </c>
      <c r="H6" s="71">
        <f>VLOOKUP(B6,Results!$A$8:AR60,44,FALSE)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hidden="1">
      <c r="B7" s="67">
        <f>Results!A10</f>
        <v>18</v>
      </c>
      <c r="C7" s="68" t="str">
        <f>Results!C10</f>
        <v>Player C</v>
      </c>
      <c r="D7" s="68" t="str">
        <f>Results!B10</f>
        <v>Team 6 C</v>
      </c>
      <c r="E7" s="68" t="str">
        <f>Results!D10</f>
        <v>Team 6</v>
      </c>
      <c r="F7" s="68" t="str">
        <f>Results!G10</f>
        <v/>
      </c>
      <c r="G7" s="69" t="s">
        <v>182</v>
      </c>
      <c r="H7" s="71">
        <f>VLOOKUP(B7,Results!$A$8:AR61,44,FALSE)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hidden="1">
      <c r="B8" s="67">
        <f>Results!A11</f>
        <v>7</v>
      </c>
      <c r="C8" s="68" t="str">
        <f>Results!C11</f>
        <v>Player A</v>
      </c>
      <c r="D8" s="68" t="str">
        <f>Results!B11</f>
        <v>Team 3 A</v>
      </c>
      <c r="E8" s="68" t="str">
        <f>Results!D11</f>
        <v>Team 3</v>
      </c>
      <c r="F8" s="68" t="str">
        <f>Results!G11</f>
        <v/>
      </c>
      <c r="G8" s="69" t="s">
        <v>182</v>
      </c>
      <c r="H8" s="71">
        <f>VLOOKUP(B8,Results!$A$8:AR62,44,FALSE)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hidden="1">
      <c r="B9" s="67">
        <f>Results!A12</f>
        <v>8</v>
      </c>
      <c r="C9" s="68" t="str">
        <f>Results!C12</f>
        <v>Player B</v>
      </c>
      <c r="D9" s="68" t="str">
        <f>Results!B12</f>
        <v>Team 3 B</v>
      </c>
      <c r="E9" s="68" t="str">
        <f>Results!D12</f>
        <v>Team 3</v>
      </c>
      <c r="F9" s="68" t="str">
        <f>Results!G12</f>
        <v/>
      </c>
      <c r="G9" s="69" t="s">
        <v>182</v>
      </c>
      <c r="H9" s="71">
        <f>VLOOKUP(B9,Results!$A$8:AR63,44,FALSE)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hidden="1">
      <c r="B10" s="67">
        <f>Results!A13</f>
        <v>9</v>
      </c>
      <c r="C10" s="68" t="str">
        <f>Results!C13</f>
        <v>Player C</v>
      </c>
      <c r="D10" s="68" t="str">
        <f>Results!B13</f>
        <v>Team 3 C</v>
      </c>
      <c r="E10" s="68" t="str">
        <f>Results!D13</f>
        <v>Team 3</v>
      </c>
      <c r="F10" s="68" t="str">
        <f>Results!G13</f>
        <v/>
      </c>
      <c r="G10" s="69" t="s">
        <v>182</v>
      </c>
      <c r="H10" s="71">
        <f>VLOOKUP(B10,Results!$A$8:AR64,44,FALSE)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hidden="1">
      <c r="B11" s="67">
        <f>Results!A14</f>
        <v>19</v>
      </c>
      <c r="C11" s="68" t="str">
        <f>Results!C14</f>
        <v>Player A</v>
      </c>
      <c r="D11" s="68" t="str">
        <f>Results!B14</f>
        <v>Team 7 A</v>
      </c>
      <c r="E11" s="68" t="str">
        <f>Results!D14</f>
        <v>Team 7</v>
      </c>
      <c r="F11" s="68" t="str">
        <f>Results!G14</f>
        <v/>
      </c>
      <c r="G11" s="69" t="s">
        <v>182</v>
      </c>
      <c r="H11" s="71">
        <f>VLOOKUP(B11,Results!$A$8:AR65,44,FALSE)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hidden="1">
      <c r="B12" s="67">
        <f>Results!A15</f>
        <v>20</v>
      </c>
      <c r="C12" s="68" t="str">
        <f>Results!C15</f>
        <v>Player B</v>
      </c>
      <c r="D12" s="68" t="str">
        <f>Results!B15</f>
        <v>Team 7 B</v>
      </c>
      <c r="E12" s="68" t="str">
        <f>Results!D15</f>
        <v>Team 7</v>
      </c>
      <c r="F12" s="68" t="str">
        <f>Results!G15</f>
        <v/>
      </c>
      <c r="G12" s="69" t="s">
        <v>182</v>
      </c>
      <c r="H12" s="71">
        <f>VLOOKUP(B12,Results!$A$8:AR66,44,FALSE)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hidden="1">
      <c r="B13" s="67">
        <f>Results!A16</f>
        <v>21</v>
      </c>
      <c r="C13" s="68" t="str">
        <f>Results!C16</f>
        <v>Player C</v>
      </c>
      <c r="D13" s="68" t="str">
        <f>Results!B16</f>
        <v>Team 7 C</v>
      </c>
      <c r="E13" s="68" t="str">
        <f>Results!D16</f>
        <v>Team 7</v>
      </c>
      <c r="F13" s="68" t="str">
        <f>Results!G16</f>
        <v/>
      </c>
      <c r="G13" s="69" t="s">
        <v>182</v>
      </c>
      <c r="H13" s="71">
        <f>VLOOKUP(B13,Results!$A$8:AR67,44,FALSE)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hidden="1">
      <c r="B14" s="67">
        <f>Results!A17</f>
        <v>1</v>
      </c>
      <c r="C14" s="68" t="str">
        <f>Results!C17</f>
        <v>Player A</v>
      </c>
      <c r="D14" s="68" t="str">
        <f>Results!B17</f>
        <v>Team 1 A</v>
      </c>
      <c r="E14" s="68" t="str">
        <f>Results!D17</f>
        <v>Team 1</v>
      </c>
      <c r="F14" s="68" t="str">
        <f>Results!G17</f>
        <v/>
      </c>
      <c r="G14" s="69" t="s">
        <v>182</v>
      </c>
      <c r="H14" s="71">
        <f>VLOOKUP(B14,Results!$A$8:AR68,44,FALSE)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hidden="1">
      <c r="B15" s="67">
        <f>Results!A18</f>
        <v>2</v>
      </c>
      <c r="C15" s="68" t="str">
        <f>Results!C18</f>
        <v>Player B</v>
      </c>
      <c r="D15" s="68" t="str">
        <f>Results!B18</f>
        <v>Team 1 B</v>
      </c>
      <c r="E15" s="68" t="str">
        <f>Results!D18</f>
        <v>Team 1</v>
      </c>
      <c r="F15" s="68" t="str">
        <f>Results!G18</f>
        <v/>
      </c>
      <c r="G15" s="69" t="s">
        <v>182</v>
      </c>
      <c r="H15" s="71">
        <f>VLOOKUP(B15,Results!$A$8:AR69,44,FALSE)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hidden="1">
      <c r="B16" s="67">
        <f>Results!A19</f>
        <v>3</v>
      </c>
      <c r="C16" s="68" t="str">
        <f>Results!C19</f>
        <v>Player C</v>
      </c>
      <c r="D16" s="68" t="str">
        <f>Results!B19</f>
        <v>Team 1 C</v>
      </c>
      <c r="E16" s="68" t="str">
        <f>Results!D19</f>
        <v>Team 1</v>
      </c>
      <c r="F16" s="68" t="str">
        <f>Results!G19</f>
        <v/>
      </c>
      <c r="G16" s="69" t="s">
        <v>182</v>
      </c>
      <c r="H16" s="71">
        <f>VLOOKUP(B16,Results!$A$8:AR70,44,FALSE)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hidden="1">
      <c r="B17" s="67">
        <f>Results!A20</f>
        <v>22</v>
      </c>
      <c r="C17" s="68" t="str">
        <f>Results!C20</f>
        <v>Player A</v>
      </c>
      <c r="D17" s="68" t="str">
        <f>Results!B20</f>
        <v>Team 8 A</v>
      </c>
      <c r="E17" s="68" t="str">
        <f>Results!D20</f>
        <v>Team 8</v>
      </c>
      <c r="F17" s="68" t="str">
        <f>Results!G20</f>
        <v/>
      </c>
      <c r="G17" s="69" t="s">
        <v>182</v>
      </c>
      <c r="H17" s="71">
        <f>VLOOKUP(B17,Results!$A$8:AR71,44,FALSE)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hidden="1">
      <c r="B18" s="67">
        <f>Results!A21</f>
        <v>23</v>
      </c>
      <c r="C18" s="68" t="str">
        <f>Results!C21</f>
        <v>Player B</v>
      </c>
      <c r="D18" s="68" t="str">
        <f>Results!B21</f>
        <v>Team 8 B</v>
      </c>
      <c r="E18" s="68" t="str">
        <f>Results!D21</f>
        <v>Team 8</v>
      </c>
      <c r="F18" s="68" t="str">
        <f>Results!G21</f>
        <v/>
      </c>
      <c r="G18" s="69" t="s">
        <v>182</v>
      </c>
      <c r="H18" s="71">
        <f>VLOOKUP(B18,Results!$A$8:AR72,44,FALSE)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hidden="1">
      <c r="B19" s="67">
        <f>Results!A22</f>
        <v>24</v>
      </c>
      <c r="C19" s="68" t="str">
        <f>Results!C22</f>
        <v>Player C</v>
      </c>
      <c r="D19" s="68" t="str">
        <f>Results!B22</f>
        <v>Team 8 C</v>
      </c>
      <c r="E19" s="68" t="str">
        <f>Results!D22</f>
        <v>Team 8</v>
      </c>
      <c r="F19" s="68" t="str">
        <f>Results!G22</f>
        <v/>
      </c>
      <c r="G19" s="69" t="s">
        <v>182</v>
      </c>
      <c r="H19" s="71">
        <f>VLOOKUP(B19,Results!$A$8:AR73,44,FALSE)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hidden="1">
      <c r="B20" s="67">
        <f>Results!A23</f>
        <v>13</v>
      </c>
      <c r="C20" s="68" t="str">
        <f>Results!C23</f>
        <v>Player A</v>
      </c>
      <c r="D20" s="68" t="str">
        <f>Results!B23</f>
        <v>Team 5 A</v>
      </c>
      <c r="E20" s="68" t="str">
        <f>Results!D23</f>
        <v>Team 5</v>
      </c>
      <c r="F20" s="68" t="str">
        <f>Results!G23</f>
        <v/>
      </c>
      <c r="G20" s="69" t="s">
        <v>182</v>
      </c>
      <c r="H20" s="71">
        <f>VLOOKUP(B20,Results!$A$8:AR74,44,FALSE)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hidden="1">
      <c r="B21" s="67">
        <f>Results!A24</f>
        <v>14</v>
      </c>
      <c r="C21" s="68" t="str">
        <f>Results!C24</f>
        <v>Player B</v>
      </c>
      <c r="D21" s="68" t="str">
        <f>Results!B24</f>
        <v>Team 5 B</v>
      </c>
      <c r="E21" s="68" t="str">
        <f>Results!D24</f>
        <v>Team 5</v>
      </c>
      <c r="F21" s="68" t="str">
        <f>Results!G24</f>
        <v/>
      </c>
      <c r="G21" s="69" t="s">
        <v>182</v>
      </c>
      <c r="H21" s="71">
        <f>VLOOKUP(B21,Results!$A$8:AR75,44,FALSE)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hidden="1">
      <c r="B22" s="67">
        <f>Results!A25</f>
        <v>15</v>
      </c>
      <c r="C22" s="68" t="str">
        <f>Results!C25</f>
        <v>Player C</v>
      </c>
      <c r="D22" s="68" t="str">
        <f>Results!B25</f>
        <v>Team 5 C</v>
      </c>
      <c r="E22" s="68" t="str">
        <f>Results!D25</f>
        <v>Team 5</v>
      </c>
      <c r="F22" s="68" t="str">
        <f>Results!G25</f>
        <v/>
      </c>
      <c r="G22" s="69" t="s">
        <v>182</v>
      </c>
      <c r="H22" s="71">
        <f>VLOOKUP(B22,Results!$A$8:AR76,44,FALSE)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hidden="1">
      <c r="B23" s="67">
        <f>Results!A26</f>
        <v>4</v>
      </c>
      <c r="C23" s="68" t="str">
        <f>Results!C26</f>
        <v>Player A</v>
      </c>
      <c r="D23" s="68" t="str">
        <f>Results!B26</f>
        <v>Team 2 A</v>
      </c>
      <c r="E23" s="68" t="str">
        <f>Results!D26</f>
        <v>Team 2</v>
      </c>
      <c r="F23" s="68" t="str">
        <f>Results!G26</f>
        <v/>
      </c>
      <c r="G23" s="69" t="s">
        <v>182</v>
      </c>
      <c r="H23" s="71">
        <f>VLOOKUP(B23,Results!$A$8:AR77,44,FALSE)</f>
        <v>0</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hidden="1">
      <c r="B24" s="67">
        <f>Results!A27</f>
        <v>5</v>
      </c>
      <c r="C24" s="68" t="str">
        <f>Results!C27</f>
        <v>Player B</v>
      </c>
      <c r="D24" s="68" t="str">
        <f>Results!B27</f>
        <v>Team 2 B</v>
      </c>
      <c r="E24" s="68" t="str">
        <f>Results!D27</f>
        <v>Team 2</v>
      </c>
      <c r="F24" s="68" t="str">
        <f>Results!G27</f>
        <v/>
      </c>
      <c r="G24" s="69" t="s">
        <v>182</v>
      </c>
      <c r="H24" s="71">
        <f>VLOOKUP(B24,Results!$A$8:AR78,44,FALSE)</f>
        <v>0</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hidden="1">
      <c r="B25" s="67">
        <f>Results!A28</f>
        <v>6</v>
      </c>
      <c r="C25" s="68" t="str">
        <f>Results!C28</f>
        <v>Player C</v>
      </c>
      <c r="D25" s="68" t="str">
        <f>Results!B28</f>
        <v>Team 2 C</v>
      </c>
      <c r="E25" s="68" t="str">
        <f>Results!D28</f>
        <v>Team 2</v>
      </c>
      <c r="F25" s="68" t="str">
        <f>Results!G28</f>
        <v/>
      </c>
      <c r="G25" s="69" t="s">
        <v>182</v>
      </c>
      <c r="H25" s="71">
        <f>VLOOKUP(B25,Results!$A$8:AR79,44,FALSE)</f>
        <v>0</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hidden="1">
      <c r="B26" s="67">
        <f>Results!A29</f>
        <v>10</v>
      </c>
      <c r="C26" s="68" t="str">
        <f>Results!C29</f>
        <v>Player A</v>
      </c>
      <c r="D26" s="68" t="str">
        <f>Results!B29</f>
        <v>Team 4 A</v>
      </c>
      <c r="E26" s="68" t="str">
        <f>Results!D29</f>
        <v>Team 4</v>
      </c>
      <c r="F26" s="68" t="str">
        <f>Results!G29</f>
        <v/>
      </c>
      <c r="G26" s="69" t="s">
        <v>182</v>
      </c>
      <c r="H26" s="71">
        <f>VLOOKUP(B26,Results!$A$8:AR80,44,FALSE)</f>
        <v>0</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hidden="1">
      <c r="B27" s="67">
        <f>Results!A30</f>
        <v>11</v>
      </c>
      <c r="C27" s="68" t="str">
        <f>Results!C30</f>
        <v>Player B</v>
      </c>
      <c r="D27" s="68" t="str">
        <f>Results!B30</f>
        <v>Team 4 B</v>
      </c>
      <c r="E27" s="68" t="str">
        <f>Results!D30</f>
        <v>Team 4</v>
      </c>
      <c r="F27" s="68" t="str">
        <f>Results!G30</f>
        <v/>
      </c>
      <c r="G27" s="69" t="s">
        <v>182</v>
      </c>
      <c r="H27" s="71">
        <f>VLOOKUP(B27,Results!$A$8:AR81,44,FALSE)</f>
        <v>0</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hidden="1">
      <c r="B28" s="67">
        <f>Results!A31</f>
        <v>12</v>
      </c>
      <c r="C28" s="68" t="str">
        <f>Results!C31</f>
        <v>Player C</v>
      </c>
      <c r="D28" s="68" t="str">
        <f>Results!B31</f>
        <v>Team 4 C</v>
      </c>
      <c r="E28" s="68" t="str">
        <f>Results!D31</f>
        <v>Team 4</v>
      </c>
      <c r="F28" s="68" t="str">
        <f>Results!G31</f>
        <v/>
      </c>
      <c r="G28" s="69" t="s">
        <v>182</v>
      </c>
      <c r="H28" s="71">
        <f>VLOOKUP(B28,Results!$A$8:AR82,44,FALSE)</f>
        <v>0</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hidden="1">
      <c r="B29" s="67">
        <f>Results!A32</f>
        <v>25</v>
      </c>
      <c r="C29" s="68" t="str">
        <f>Results!C32</f>
        <v>Player A</v>
      </c>
      <c r="D29" s="68" t="str">
        <f>Results!B32</f>
        <v>Team 9 A</v>
      </c>
      <c r="E29" s="68" t="str">
        <f>Results!D32</f>
        <v>Team 9</v>
      </c>
      <c r="F29" s="68" t="str">
        <f>Results!G32</f>
        <v/>
      </c>
      <c r="G29" s="69" t="s">
        <v>182</v>
      </c>
      <c r="H29" s="71">
        <f>VLOOKUP(B29,Results!$A$8:AR83,44,FALSE)</f>
        <v>0</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hidden="1">
      <c r="B30" s="67">
        <f>Results!A33</f>
        <v>26</v>
      </c>
      <c r="C30" s="68" t="str">
        <f>Results!C33</f>
        <v>Player B</v>
      </c>
      <c r="D30" s="68" t="str">
        <f>Results!B33</f>
        <v>Team 9 B</v>
      </c>
      <c r="E30" s="68" t="str">
        <f>Results!D33</f>
        <v>Team 9</v>
      </c>
      <c r="F30" s="68" t="str">
        <f>Results!G33</f>
        <v/>
      </c>
      <c r="G30" s="69" t="s">
        <v>182</v>
      </c>
      <c r="H30" s="71">
        <f>VLOOKUP(B30,Results!$A$8:AR84,44,FALSE)</f>
        <v>0</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hidden="1">
      <c r="B31" s="67">
        <f>Results!A34</f>
        <v>27</v>
      </c>
      <c r="C31" s="68" t="str">
        <f>Results!C34</f>
        <v>Player C</v>
      </c>
      <c r="D31" s="68" t="str">
        <f>Results!B34</f>
        <v>Team 9 C</v>
      </c>
      <c r="E31" s="68" t="str">
        <f>Results!D34</f>
        <v>Team 9</v>
      </c>
      <c r="F31" s="68" t="str">
        <f>Results!G34</f>
        <v/>
      </c>
      <c r="G31" s="69" t="s">
        <v>182</v>
      </c>
      <c r="H31" s="71">
        <f>VLOOKUP(B31,Results!$A$8:AR85,44,FALSE)</f>
        <v>0</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hidden="1">
      <c r="B32" s="67">
        <f>Results!A35</f>
        <v>28</v>
      </c>
      <c r="C32" s="68" t="str">
        <f>Results!C35</f>
        <v>Player A</v>
      </c>
      <c r="D32" s="68" t="str">
        <f>Results!B35</f>
        <v>Team 10 A</v>
      </c>
      <c r="E32" s="68" t="str">
        <f>Results!D35</f>
        <v>Team 10</v>
      </c>
      <c r="F32" s="68" t="str">
        <f>Results!G35</f>
        <v/>
      </c>
      <c r="G32" s="69" t="s">
        <v>182</v>
      </c>
      <c r="H32" s="71">
        <f>VLOOKUP(B32,Results!$A$8:AR86,44,FALSE)</f>
        <v>0</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hidden="1">
      <c r="B33" s="67">
        <f>Results!A36</f>
        <v>29</v>
      </c>
      <c r="C33" s="68" t="str">
        <f>Results!C36</f>
        <v>Player B</v>
      </c>
      <c r="D33" s="68" t="str">
        <f>Results!B36</f>
        <v>Team 10 B</v>
      </c>
      <c r="E33" s="68" t="str">
        <f>Results!D36</f>
        <v>Team 10</v>
      </c>
      <c r="F33" s="68" t="str">
        <f>Results!G36</f>
        <v/>
      </c>
      <c r="G33" s="69" t="s">
        <v>182</v>
      </c>
      <c r="H33" s="71">
        <f>VLOOKUP(B33,Results!$A$8:AR87,44,FALSE)</f>
        <v>0</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hidden="1">
      <c r="B34" s="67">
        <f>Results!A37</f>
        <v>30</v>
      </c>
      <c r="C34" s="68" t="str">
        <f>Results!C37</f>
        <v>Player C</v>
      </c>
      <c r="D34" s="68" t="str">
        <f>Results!B37</f>
        <v>Team 10 C</v>
      </c>
      <c r="E34" s="68" t="str">
        <f>Results!D37</f>
        <v>Team 10</v>
      </c>
      <c r="F34" s="68" t="str">
        <f>Results!G37</f>
        <v/>
      </c>
      <c r="G34" s="69" t="s">
        <v>182</v>
      </c>
      <c r="H34" s="71">
        <f>VLOOKUP(B34,Results!$A$8:AR88,44,FALSE)</f>
        <v>0</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hidden="1">
      <c r="B35" s="67">
        <f>Results!A38</f>
        <v>0</v>
      </c>
      <c r="C35" s="68">
        <f>Results!C38</f>
        <v>0</v>
      </c>
      <c r="D35" s="68">
        <f>Results!B38</f>
        <v>0</v>
      </c>
      <c r="E35" s="68">
        <f>Results!D38</f>
        <v>0</v>
      </c>
      <c r="F35" s="68" t="str">
        <f>Results!G38</f>
        <v/>
      </c>
      <c r="G35" s="69" t="s">
        <v>182</v>
      </c>
      <c r="H35" s="71" t="e">
        <f>VLOOKUP(B35,Results!$A$8:AR89,44,FALSE)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hidden="1">
      <c r="B36" s="67">
        <f>Results!A39</f>
        <v>0</v>
      </c>
      <c r="C36" s="68">
        <f>Results!C39</f>
        <v>0</v>
      </c>
      <c r="D36" s="68">
        <f>Results!B39</f>
        <v>0</v>
      </c>
      <c r="E36" s="68">
        <f>Results!D39</f>
        <v>0</v>
      </c>
      <c r="F36" s="68" t="str">
        <f>Results!G39</f>
        <v/>
      </c>
      <c r="G36" s="69" t="s">
        <v>182</v>
      </c>
      <c r="H36" s="71" t="e">
        <f>VLOOKUP(B36,Results!$A$8:AR90,44,FALSE)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hidden="1">
      <c r="B37" s="67">
        <f>Results!A40</f>
        <v>0</v>
      </c>
      <c r="C37" s="68">
        <f>Results!C40</f>
        <v>0</v>
      </c>
      <c r="D37" s="68">
        <f>Results!B40</f>
        <v>0</v>
      </c>
      <c r="E37" s="68">
        <f>Results!D40</f>
        <v>0</v>
      </c>
      <c r="F37" s="68" t="str">
        <f>Results!G40</f>
        <v/>
      </c>
      <c r="G37" s="69" t="s">
        <v>182</v>
      </c>
      <c r="H37" s="71" t="e">
        <f>VLOOKUP(B37,Results!$A$8:AR91,44,FALSE)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hidden="1">
      <c r="B38" s="67">
        <f>Results!A41</f>
        <v>0</v>
      </c>
      <c r="C38" s="68">
        <f>Results!C41</f>
        <v>0</v>
      </c>
      <c r="D38" s="68">
        <f>Results!B41</f>
        <v>0</v>
      </c>
      <c r="E38" s="68">
        <f>Results!D41</f>
        <v>0</v>
      </c>
      <c r="F38" s="68" t="str">
        <f>Results!G41</f>
        <v/>
      </c>
      <c r="G38" s="69" t="s">
        <v>182</v>
      </c>
      <c r="H38" s="71" t="e">
        <f>VLOOKUP(B38,Results!$A$8:AR92,44,FALSE)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hidden="1">
      <c r="B39" s="67">
        <f>Results!A42</f>
        <v>0</v>
      </c>
      <c r="C39" s="68">
        <f>Results!C42</f>
        <v>0</v>
      </c>
      <c r="D39" s="68">
        <f>Results!B42</f>
        <v>0</v>
      </c>
      <c r="E39" s="68">
        <f>Results!D42</f>
        <v>0</v>
      </c>
      <c r="F39" s="68" t="str">
        <f>Results!G42</f>
        <v/>
      </c>
      <c r="G39" s="69" t="s">
        <v>182</v>
      </c>
      <c r="H39" s="71" t="e">
        <f>VLOOKUP(B39,Results!$A$8:AR93,44,FALSE)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hidden="1">
      <c r="B40" s="67">
        <f>Results!A43</f>
        <v>0</v>
      </c>
      <c r="C40" s="68">
        <f>Results!C43</f>
        <v>0</v>
      </c>
      <c r="D40" s="68">
        <f>Results!B43</f>
        <v>0</v>
      </c>
      <c r="E40" s="68">
        <f>Results!D43</f>
        <v>0</v>
      </c>
      <c r="F40" s="68" t="str">
        <f>Results!G43</f>
        <v/>
      </c>
      <c r="G40" s="69" t="s">
        <v>182</v>
      </c>
      <c r="H40" s="71" t="e">
        <f>VLOOKUP(B40,Results!$A$8:AR94,44,FALSE)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hidden="1">
      <c r="B41" s="67">
        <f>Results!A44</f>
        <v>0</v>
      </c>
      <c r="C41" s="68">
        <f>Results!C44</f>
        <v>0</v>
      </c>
      <c r="D41" s="68">
        <f>Results!B44</f>
        <v>0</v>
      </c>
      <c r="E41" s="68">
        <f>Results!D44</f>
        <v>0</v>
      </c>
      <c r="F41" s="68" t="str">
        <f>Results!G44</f>
        <v/>
      </c>
      <c r="G41" s="69" t="s">
        <v>182</v>
      </c>
      <c r="H41" s="71" t="e">
        <f>VLOOKUP(B41,Results!$A$8:AR95,44,FALSE)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hidden="1">
      <c r="B42" s="67">
        <f>Results!A45</f>
        <v>0</v>
      </c>
      <c r="C42" s="68">
        <f>Results!C45</f>
        <v>0</v>
      </c>
      <c r="D42" s="68">
        <f>Results!B45</f>
        <v>0</v>
      </c>
      <c r="E42" s="68">
        <f>Results!D45</f>
        <v>0</v>
      </c>
      <c r="F42" s="68" t="str">
        <f>Results!G45</f>
        <v/>
      </c>
      <c r="G42" s="69" t="s">
        <v>182</v>
      </c>
      <c r="H42" s="71" t="e">
        <f>VLOOKUP(B42,Results!$A$8:AR96,44,FALSE)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hidden="1">
      <c r="B43" s="67">
        <f>Results!A46</f>
        <v>0</v>
      </c>
      <c r="C43" s="68">
        <f>Results!C46</f>
        <v>0</v>
      </c>
      <c r="D43" s="68">
        <f>Results!B46</f>
        <v>0</v>
      </c>
      <c r="E43" s="68">
        <f>Results!D46</f>
        <v>0</v>
      </c>
      <c r="F43" s="68" t="str">
        <f>Results!G46</f>
        <v/>
      </c>
      <c r="G43" s="69" t="s">
        <v>182</v>
      </c>
      <c r="H43" s="71" t="e">
        <f>VLOOKUP(B43,Results!$A$8:AR97,44,FALSE)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hidden="1">
      <c r="B44" s="67">
        <f>Results!A47</f>
        <v>0</v>
      </c>
      <c r="C44" s="68">
        <f>Results!C47</f>
        <v>0</v>
      </c>
      <c r="D44" s="68">
        <f>Results!B47</f>
        <v>0</v>
      </c>
      <c r="E44" s="68">
        <f>Results!D47</f>
        <v>0</v>
      </c>
      <c r="F44" s="68" t="str">
        <f>Results!G47</f>
        <v/>
      </c>
      <c r="G44" s="69" t="s">
        <v>182</v>
      </c>
      <c r="H44" s="71" t="e">
        <f>VLOOKUP(B44,Results!$A$8:AR98,44,FALSE)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hidden="1">
      <c r="B45" s="67">
        <f>Results!A48</f>
        <v>0</v>
      </c>
      <c r="C45" s="68">
        <f>Results!C48</f>
        <v>0</v>
      </c>
      <c r="D45" s="68">
        <f>Results!B48</f>
        <v>0</v>
      </c>
      <c r="E45" s="68">
        <f>Results!D48</f>
        <v>0</v>
      </c>
      <c r="F45" s="68" t="str">
        <f>Results!G48</f>
        <v/>
      </c>
      <c r="G45" s="69" t="s">
        <v>182</v>
      </c>
      <c r="H45" s="71" t="e">
        <f>VLOOKUP(B45,Results!$A$8:AR99,44,FALSE)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hidden="1">
      <c r="B46" s="67">
        <f>Results!A49</f>
        <v>0</v>
      </c>
      <c r="C46" s="68">
        <f>Results!C49</f>
        <v>0</v>
      </c>
      <c r="D46" s="68">
        <f>Results!B49</f>
        <v>0</v>
      </c>
      <c r="E46" s="68">
        <f>Results!D49</f>
        <v>0</v>
      </c>
      <c r="F46" s="68" t="str">
        <f>Results!G49</f>
        <v/>
      </c>
      <c r="G46" s="69" t="s">
        <v>182</v>
      </c>
      <c r="H46" s="71" t="e">
        <f>VLOOKUP(B46,Results!$A$8:AR100,44,FALSE)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hidden="1">
      <c r="B47" s="67">
        <f>Results!A50</f>
        <v>0</v>
      </c>
      <c r="C47" s="68">
        <f>Results!C50</f>
        <v>0</v>
      </c>
      <c r="D47" s="68">
        <f>Results!B50</f>
        <v>0</v>
      </c>
      <c r="E47" s="68">
        <f>Results!D50</f>
        <v>0</v>
      </c>
      <c r="F47" s="68" t="str">
        <f>Results!G50</f>
        <v/>
      </c>
      <c r="G47" s="69" t="s">
        <v>182</v>
      </c>
      <c r="H47" s="71" t="e">
        <f>VLOOKUP(B47,Results!$A$8:AR101,44,FALSE)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hidden="1">
      <c r="B48" s="67">
        <f>Results!A51</f>
        <v>0</v>
      </c>
      <c r="C48" s="68">
        <f>Results!C51</f>
        <v>0</v>
      </c>
      <c r="D48" s="68">
        <f>Results!B51</f>
        <v>0</v>
      </c>
      <c r="E48" s="68">
        <f>Results!D51</f>
        <v>0</v>
      </c>
      <c r="F48" s="68" t="str">
        <f>Results!G51</f>
        <v/>
      </c>
      <c r="G48" s="69" t="s">
        <v>182</v>
      </c>
      <c r="H48" s="71" t="e">
        <f>VLOOKUP(B48,Results!$A$8:AR102,44,FALSE)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hidden="1">
      <c r="B49" s="67">
        <f>Results!A52</f>
        <v>0</v>
      </c>
      <c r="C49" s="68">
        <f>Results!C52</f>
        <v>0</v>
      </c>
      <c r="D49" s="68">
        <f>Results!B52</f>
        <v>0</v>
      </c>
      <c r="E49" s="68">
        <f>Results!D52</f>
        <v>0</v>
      </c>
      <c r="F49" s="68" t="str">
        <f>Results!G52</f>
        <v/>
      </c>
      <c r="G49" s="69" t="s">
        <v>182</v>
      </c>
      <c r="H49" s="71" t="e">
        <f>VLOOKUP(B49,Results!$A$8:AR103,44,FALSE)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hidden="1">
      <c r="B50" s="67">
        <f>Results!A53</f>
        <v>0</v>
      </c>
      <c r="C50" s="68">
        <f>Results!C53</f>
        <v>0</v>
      </c>
      <c r="D50" s="68">
        <f>Results!B53</f>
        <v>0</v>
      </c>
      <c r="E50" s="68">
        <f>Results!D53</f>
        <v>0</v>
      </c>
      <c r="F50" s="68" t="str">
        <f>Results!G53</f>
        <v/>
      </c>
      <c r="G50" s="69" t="s">
        <v>182</v>
      </c>
      <c r="H50" s="71" t="e">
        <f>VLOOKUP(B50,Results!$A$8:AR104,44,FALSE)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hidden="1">
      <c r="B51" s="67">
        <f>Results!A54</f>
        <v>0</v>
      </c>
      <c r="C51" s="68">
        <f>Results!C54</f>
        <v>0</v>
      </c>
      <c r="D51" s="68">
        <f>Results!B54</f>
        <v>0</v>
      </c>
      <c r="E51" s="68">
        <f>Results!D54</f>
        <v>0</v>
      </c>
      <c r="F51" s="68" t="str">
        <f>Results!G54</f>
        <v/>
      </c>
      <c r="G51" s="69" t="s">
        <v>182</v>
      </c>
      <c r="H51" s="71" t="e">
        <f>VLOOKUP(B51,Results!$A$8:AR105,44,FALSE)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hidden="1">
      <c r="B52" s="67">
        <f>Results!A55</f>
        <v>0</v>
      </c>
      <c r="C52" s="68">
        <f>Results!C55</f>
        <v>0</v>
      </c>
      <c r="D52" s="68">
        <f>Results!B55</f>
        <v>0</v>
      </c>
      <c r="E52" s="68">
        <f>Results!D55</f>
        <v>0</v>
      </c>
      <c r="F52" s="68" t="str">
        <f>Results!G55</f>
        <v/>
      </c>
      <c r="G52" s="69" t="s">
        <v>182</v>
      </c>
      <c r="H52" s="71" t="e">
        <f>VLOOKUP(B52,Results!$A$8:AR106,44,FALSE)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hidden="1">
      <c r="B53" s="67">
        <f>Results!A56</f>
        <v>0</v>
      </c>
      <c r="C53" s="68">
        <f>Results!C56</f>
        <v>0</v>
      </c>
      <c r="D53" s="68">
        <f>Results!B56</f>
        <v>0</v>
      </c>
      <c r="E53" s="68">
        <f>Results!D56</f>
        <v>0</v>
      </c>
      <c r="F53" s="68" t="str">
        <f>Results!G56</f>
        <v/>
      </c>
      <c r="G53" s="69" t="s">
        <v>182</v>
      </c>
      <c r="H53" s="71" t="e">
        <f>VLOOKUP(B53,Results!$A$8:AR108,44,FALSE)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hidden="1">
      <c r="B54" s="67">
        <f>Results!A57</f>
        <v>0</v>
      </c>
      <c r="C54" s="68">
        <f>Results!C57</f>
        <v>0</v>
      </c>
      <c r="D54" s="68">
        <f>Results!B57</f>
        <v>0</v>
      </c>
      <c r="E54" s="68">
        <f>Results!D57</f>
        <v>0</v>
      </c>
      <c r="F54" s="68" t="str">
        <f>Results!G57</f>
        <v/>
      </c>
      <c r="G54" s="69" t="s">
        <v>182</v>
      </c>
      <c r="H54" s="71" t="e">
        <f>VLOOKUP(B54,Results!$A$8:AR109,44,FALSE)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hidden="1">
      <c r="B55" s="67">
        <f>Results!A58</f>
        <v>0</v>
      </c>
      <c r="C55" s="68">
        <f>Results!C58</f>
        <v>0</v>
      </c>
      <c r="D55" s="68">
        <f>Results!B58</f>
        <v>0</v>
      </c>
      <c r="E55" s="68">
        <f>Results!D58</f>
        <v>0</v>
      </c>
      <c r="F55" s="68" t="str">
        <f>Results!G58</f>
        <v/>
      </c>
      <c r="G55" s="69" t="s">
        <v>182</v>
      </c>
      <c r="H55" s="71" t="e">
        <f>VLOOKUP(B55,Results!$A$8:AR110,44,FALSE)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hidden="1">
      <c r="B56" s="67">
        <f>Results!A59</f>
        <v>0</v>
      </c>
      <c r="C56" s="68">
        <f>Results!C59</f>
        <v>0</v>
      </c>
      <c r="D56" s="68">
        <f>Results!B59</f>
        <v>0</v>
      </c>
      <c r="E56" s="68">
        <f>Results!D59</f>
        <v>0</v>
      </c>
      <c r="F56" s="68" t="str">
        <f>Results!G59</f>
        <v/>
      </c>
      <c r="G56" s="69" t="s">
        <v>182</v>
      </c>
      <c r="H56" s="71" t="e">
        <f>VLOOKUP(B56,Results!$A$8:AR111,44,FALSE)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hidden="1">
      <c r="B57" s="67">
        <f>Results!A60</f>
        <v>0</v>
      </c>
      <c r="C57" s="68">
        <f>Results!C60</f>
        <v>0</v>
      </c>
      <c r="D57" s="68">
        <f>Results!B60</f>
        <v>0</v>
      </c>
      <c r="E57" s="68">
        <f>Results!D60</f>
        <v>0</v>
      </c>
      <c r="F57" s="68" t="str">
        <f>Results!G60</f>
        <v/>
      </c>
      <c r="G57" s="69" t="s">
        <v>182</v>
      </c>
      <c r="H57" s="71" t="e">
        <f>VLOOKUP(B57,Results!$A$8:AR112,44,FALSE)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hidden="1">
      <c r="B58" s="67">
        <f>Results!A61</f>
        <v>0</v>
      </c>
      <c r="C58" s="68">
        <f>Results!C61</f>
        <v>0</v>
      </c>
      <c r="D58" s="68">
        <f>Results!B61</f>
        <v>0</v>
      </c>
      <c r="E58" s="68">
        <f>Results!D61</f>
        <v>0</v>
      </c>
      <c r="F58" s="68" t="str">
        <f>Results!G61</f>
        <v/>
      </c>
      <c r="G58" s="69" t="s">
        <v>182</v>
      </c>
      <c r="H58" s="71" t="e">
        <f>VLOOKUP(B58,Results!$A$8:AR113,44,FALSE)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hidden="1">
      <c r="B59" s="67">
        <f>Results!A62</f>
        <v>0</v>
      </c>
      <c r="C59" s="68">
        <f>Results!C62</f>
        <v>0</v>
      </c>
      <c r="D59" s="68">
        <f>Results!B62</f>
        <v>0</v>
      </c>
      <c r="E59" s="68">
        <f>Results!D62</f>
        <v>0</v>
      </c>
      <c r="F59" s="68">
        <f>Results!G62</f>
        <v>0</v>
      </c>
      <c r="G59" s="69" t="s">
        <v>182</v>
      </c>
      <c r="H59" s="71" t="e">
        <f>VLOOKUP(B59,Results!$A$8:AR114,44,FALSE)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hidden="1">
      <c r="B60" s="67">
        <f>Results!A63</f>
        <v>0</v>
      </c>
      <c r="C60" s="68">
        <f>Results!C63</f>
        <v>0</v>
      </c>
      <c r="D60" s="68">
        <f>Results!B63</f>
        <v>0</v>
      </c>
      <c r="E60" s="68">
        <f>Results!D63</f>
        <v>0</v>
      </c>
      <c r="F60" s="68">
        <f>Results!G63</f>
        <v>0</v>
      </c>
      <c r="G60" s="69" t="s">
        <v>182</v>
      </c>
      <c r="H60" s="71" t="e">
        <f>VLOOKUP(B60,Results!$A$8:AR115,44,FALSE)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hidden="1">
      <c r="B61" s="67">
        <f>Results!A64</f>
        <v>0</v>
      </c>
      <c r="C61" s="68">
        <f>Results!C64</f>
        <v>0</v>
      </c>
      <c r="D61" s="68">
        <f>Results!B64</f>
        <v>0</v>
      </c>
      <c r="E61" s="68">
        <f>Results!D64</f>
        <v>0</v>
      </c>
      <c r="F61" s="68">
        <f>Results!G64</f>
        <v>0</v>
      </c>
      <c r="G61" s="69" t="s">
        <v>182</v>
      </c>
      <c r="H61" s="71" t="e">
        <f>VLOOKUP(B61,Results!$A$8:AR116,44,FALSE)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hidden="1">
      <c r="B62" s="67">
        <f>Results!A65</f>
        <v>0</v>
      </c>
      <c r="C62" s="68">
        <f>Results!C65</f>
        <v>0</v>
      </c>
      <c r="D62" s="68">
        <f>Results!B65</f>
        <v>0</v>
      </c>
      <c r="E62" s="68">
        <f>Results!D65</f>
        <v>0</v>
      </c>
      <c r="F62" s="68">
        <f>Results!G65</f>
        <v>0</v>
      </c>
      <c r="G62" s="69" t="s">
        <v>182</v>
      </c>
      <c r="H62" s="71" t="e">
        <f>VLOOKUP(B62,Results!$A$8:AR117,44,FALSE)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hidden="1">
      <c r="B63" s="67">
        <f>Results!A66</f>
        <v>0</v>
      </c>
      <c r="C63" s="68">
        <f>Results!C66</f>
        <v>0</v>
      </c>
      <c r="D63" s="68">
        <f>Results!B66</f>
        <v>0</v>
      </c>
      <c r="E63" s="68">
        <f>Results!D66</f>
        <v>0</v>
      </c>
      <c r="F63" s="68">
        <f>Results!G66</f>
        <v>0</v>
      </c>
      <c r="G63" s="69" t="s">
        <v>182</v>
      </c>
      <c r="H63" s="71" t="e">
        <f>VLOOKUP(B63,Results!$A$8:AR118,44,FALSE)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hidden="1"/>
    <row r="68" spans="2:12" ht="20.100000000000001" customHeight="1">
      <c r="B68" s="67">
        <v>485</v>
      </c>
      <c r="C68" s="68" t="s">
        <v>224</v>
      </c>
      <c r="D68" s="68" t="s">
        <v>231</v>
      </c>
      <c r="E68" s="68" t="s">
        <v>248</v>
      </c>
      <c r="F68" s="68" t="s">
        <v>82</v>
      </c>
      <c r="G68" s="69" t="s">
        <v>182</v>
      </c>
      <c r="H68" s="71">
        <v>112</v>
      </c>
      <c r="I68" s="68" t="s">
        <v>224</v>
      </c>
      <c r="J68" s="68" t="s">
        <v>219</v>
      </c>
      <c r="K68" s="68" t="s">
        <v>220</v>
      </c>
      <c r="L68" s="68" t="s">
        <v>61</v>
      </c>
    </row>
    <row r="69" spans="2:12" ht="20.100000000000001" customHeight="1">
      <c r="B69" s="67">
        <v>489</v>
      </c>
      <c r="C69" s="68" t="s">
        <v>223</v>
      </c>
      <c r="D69" s="68" t="s">
        <v>231</v>
      </c>
      <c r="E69" s="68" t="s">
        <v>249</v>
      </c>
      <c r="F69" s="68" t="s">
        <v>65</v>
      </c>
      <c r="G69" s="69" t="s">
        <v>182</v>
      </c>
      <c r="H69" s="71">
        <v>111</v>
      </c>
      <c r="I69" s="68" t="s">
        <v>223</v>
      </c>
      <c r="J69" s="68" t="s">
        <v>219</v>
      </c>
      <c r="K69" s="68" t="s">
        <v>221</v>
      </c>
      <c r="L69" s="68" t="s">
        <v>61</v>
      </c>
    </row>
    <row r="70" spans="2:12" ht="20.100000000000001" customHeight="1">
      <c r="B70" s="67">
        <v>710</v>
      </c>
      <c r="C70" s="68" t="s">
        <v>223</v>
      </c>
      <c r="D70" s="68" t="s">
        <v>227</v>
      </c>
      <c r="E70" s="68" t="s">
        <v>237</v>
      </c>
      <c r="F70" s="68" t="s">
        <v>138</v>
      </c>
      <c r="G70" s="69" t="s">
        <v>182</v>
      </c>
      <c r="H70" s="71">
        <v>110</v>
      </c>
      <c r="I70" s="68" t="s">
        <v>224</v>
      </c>
      <c r="J70" s="68" t="s">
        <v>227</v>
      </c>
      <c r="K70" s="68" t="s">
        <v>236</v>
      </c>
      <c r="L70" s="68" t="s">
        <v>138</v>
      </c>
    </row>
    <row r="71" spans="2:12" ht="20.100000000000001" customHeight="1">
      <c r="B71" s="67">
        <v>712</v>
      </c>
      <c r="C71" s="68" t="s">
        <v>226</v>
      </c>
      <c r="D71" s="68" t="s">
        <v>227</v>
      </c>
      <c r="E71" s="68" t="s">
        <v>238</v>
      </c>
      <c r="F71" s="68" t="s">
        <v>136</v>
      </c>
      <c r="G71" s="69" t="s">
        <v>182</v>
      </c>
      <c r="H71" s="71">
        <v>711</v>
      </c>
      <c r="I71" s="68" t="s">
        <v>223</v>
      </c>
      <c r="J71" s="68" t="s">
        <v>225</v>
      </c>
      <c r="K71" s="68" t="s">
        <v>234</v>
      </c>
      <c r="L71" s="68" t="s">
        <v>139</v>
      </c>
    </row>
    <row r="72" spans="2:12" ht="20.100000000000001" customHeight="1">
      <c r="B72" s="67">
        <v>769</v>
      </c>
      <c r="C72" s="68" t="s">
        <v>224</v>
      </c>
      <c r="D72" s="68" t="s">
        <v>228</v>
      </c>
      <c r="E72" s="68" t="s">
        <v>239</v>
      </c>
      <c r="F72" s="68" t="s">
        <v>112</v>
      </c>
      <c r="G72" s="69" t="s">
        <v>182</v>
      </c>
      <c r="H72" s="71">
        <v>713</v>
      </c>
      <c r="I72" s="68" t="s">
        <v>226</v>
      </c>
      <c r="J72" s="68" t="s">
        <v>230</v>
      </c>
      <c r="K72" s="68" t="s">
        <v>247</v>
      </c>
      <c r="L72" s="68" t="s">
        <v>82</v>
      </c>
    </row>
    <row r="73" spans="2:12" ht="20.100000000000001" customHeight="1">
      <c r="B73" s="67">
        <v>857</v>
      </c>
      <c r="C73" s="68" t="s">
        <v>226</v>
      </c>
      <c r="D73" s="68" t="s">
        <v>231</v>
      </c>
      <c r="E73" s="68" t="s">
        <v>250</v>
      </c>
      <c r="F73" s="68" t="s">
        <v>138</v>
      </c>
      <c r="G73" s="69" t="s">
        <v>182</v>
      </c>
      <c r="H73" s="71">
        <v>113</v>
      </c>
      <c r="I73" s="68" t="s">
        <v>226</v>
      </c>
      <c r="J73" s="68" t="s">
        <v>219</v>
      </c>
      <c r="K73" s="68" t="s">
        <v>222</v>
      </c>
      <c r="L73" s="68" t="s">
        <v>61</v>
      </c>
    </row>
    <row r="74" spans="2:12" ht="20.100000000000001" customHeight="1">
      <c r="B74" s="67">
        <v>858</v>
      </c>
      <c r="C74" s="68" t="s">
        <v>226</v>
      </c>
      <c r="D74" s="68" t="s">
        <v>232</v>
      </c>
      <c r="E74" s="68" t="s">
        <v>253</v>
      </c>
      <c r="F74" s="68" t="s">
        <v>71</v>
      </c>
      <c r="G74" s="69" t="s">
        <v>182</v>
      </c>
      <c r="H74" s="71">
        <v>768</v>
      </c>
      <c r="I74" s="68" t="s">
        <v>223</v>
      </c>
      <c r="J74" s="68" t="s">
        <v>232</v>
      </c>
      <c r="K74" s="68" t="s">
        <v>252</v>
      </c>
      <c r="L74" s="68" t="s">
        <v>65</v>
      </c>
    </row>
    <row r="75" spans="2:12" ht="20.100000000000001" customHeight="1">
      <c r="B75" s="67">
        <v>861</v>
      </c>
      <c r="C75" s="68" t="s">
        <v>224</v>
      </c>
      <c r="D75" s="68" t="s">
        <v>232</v>
      </c>
      <c r="E75" s="68" t="s">
        <v>251</v>
      </c>
      <c r="F75" s="68" t="s">
        <v>138</v>
      </c>
      <c r="G75" s="69" t="s">
        <v>182</v>
      </c>
      <c r="H75" s="71">
        <v>397</v>
      </c>
      <c r="I75" s="68" t="s">
        <v>224</v>
      </c>
      <c r="J75" s="68" t="s">
        <v>225</v>
      </c>
      <c r="K75" s="68" t="s">
        <v>233</v>
      </c>
      <c r="L75" s="68" t="s">
        <v>138</v>
      </c>
    </row>
    <row r="76" spans="2:12" ht="20.100000000000001" customHeight="1">
      <c r="B76" s="67">
        <v>862</v>
      </c>
      <c r="C76" s="68" t="s">
        <v>226</v>
      </c>
      <c r="D76" s="68" t="s">
        <v>228</v>
      </c>
      <c r="E76" s="68" t="s">
        <v>241</v>
      </c>
      <c r="F76" s="68" t="s">
        <v>100</v>
      </c>
      <c r="G76" s="69" t="s">
        <v>182</v>
      </c>
      <c r="H76" s="71">
        <v>773</v>
      </c>
      <c r="I76" s="68" t="s">
        <v>224</v>
      </c>
      <c r="J76" s="68" t="s">
        <v>230</v>
      </c>
      <c r="K76" s="68" t="s">
        <v>245</v>
      </c>
      <c r="L76" s="68" t="s">
        <v>112</v>
      </c>
    </row>
    <row r="77" spans="2:12" ht="20.100000000000001" customHeight="1">
      <c r="B77" s="67">
        <v>873</v>
      </c>
      <c r="C77" s="68" t="s">
        <v>223</v>
      </c>
      <c r="D77" s="68" t="s">
        <v>229</v>
      </c>
      <c r="E77" s="68" t="s">
        <v>243</v>
      </c>
      <c r="F77" s="68" t="s">
        <v>82</v>
      </c>
      <c r="G77" s="69" t="s">
        <v>182</v>
      </c>
      <c r="H77" s="71">
        <v>715</v>
      </c>
      <c r="I77" s="68" t="s">
        <v>226</v>
      </c>
      <c r="J77" s="68" t="s">
        <v>229</v>
      </c>
      <c r="K77" s="68" t="s">
        <v>244</v>
      </c>
      <c r="L77" s="68" t="s">
        <v>112</v>
      </c>
    </row>
    <row r="78" spans="2:12" ht="20.100000000000001" customHeight="1">
      <c r="B78" s="67">
        <v>1015</v>
      </c>
      <c r="C78" s="68" t="s">
        <v>223</v>
      </c>
      <c r="D78" s="68" t="s">
        <v>228</v>
      </c>
      <c r="E78" s="68" t="s">
        <v>240</v>
      </c>
      <c r="F78" s="68" t="s">
        <v>73</v>
      </c>
      <c r="G78" s="69" t="s">
        <v>182</v>
      </c>
      <c r="H78" s="71">
        <v>717</v>
      </c>
      <c r="I78" s="68" t="s">
        <v>226</v>
      </c>
      <c r="J78" s="68" t="s">
        <v>225</v>
      </c>
      <c r="K78" s="68" t="s">
        <v>235</v>
      </c>
      <c r="L78" s="68" t="s">
        <v>73</v>
      </c>
    </row>
    <row r="79" spans="2:12" ht="20.100000000000001" customHeight="1">
      <c r="B79" s="67">
        <v>1023</v>
      </c>
      <c r="C79" s="68" t="s">
        <v>224</v>
      </c>
      <c r="D79" s="68" t="s">
        <v>229</v>
      </c>
      <c r="E79" s="68" t="s">
        <v>242</v>
      </c>
      <c r="F79" s="68" t="s">
        <v>64</v>
      </c>
      <c r="G79" s="69" t="s">
        <v>182</v>
      </c>
      <c r="H79" s="71">
        <v>800</v>
      </c>
      <c r="I79" s="68" t="s">
        <v>223</v>
      </c>
      <c r="J79" s="68" t="s">
        <v>230</v>
      </c>
      <c r="K79" s="68" t="s">
        <v>246</v>
      </c>
      <c r="L79" s="68" t="s">
        <v>65</v>
      </c>
    </row>
  </sheetData>
  <autoFilter ref="B4:M63">
    <filterColumn colId="11">
      <customFilters>
        <customFilter operator="greaterThan" val="0.1"/>
      </customFilters>
    </filterColumn>
  </autoFilter>
  <pageMargins left="0.7" right="0.7" top="0.75" bottom="0.75" header="0.3" footer="0.3"/>
  <pageSetup paperSize="0" scale="82" fitToHeight="0" orientation="landscape" r:id="rId1"/>
  <legacyDrawing r:id="rId2"/>
</worksheet>
</file>

<file path=xl/worksheets/sheet11.xml><?xml version="1.0" encoding="utf-8"?>
<worksheet xmlns="http://schemas.openxmlformats.org/spreadsheetml/2006/main" xmlns:r="http://schemas.openxmlformats.org/officeDocument/2006/relationships">
  <sheetPr codeName="Sheet8" filterMode="1">
    <pageSetUpPr fitToPage="1"/>
  </sheetPr>
  <dimension ref="A1:M79"/>
  <sheetViews>
    <sheetView workbookViewId="0">
      <selection activeCell="F82" sqref="F82"/>
    </sheetView>
  </sheetViews>
  <sheetFormatPr defaultColWidth="11" defaultRowHeight="20.100000000000001" customHeight="1"/>
  <cols>
    <col min="1" max="1" width="13.625" style="1" bestFit="1" customWidth="1"/>
    <col min="2" max="2" width="4.875" bestFit="1" customWidth="1"/>
    <col min="3" max="3" width="22.125" style="1" bestFit="1" customWidth="1"/>
    <col min="4" max="4" width="7" bestFit="1" customWidth="1"/>
    <col min="5" max="5" width="14" bestFit="1" customWidth="1"/>
    <col min="6" max="6" width="20.25" bestFit="1" customWidth="1"/>
    <col min="7" max="7" width="5.75" style="1" bestFit="1" customWidth="1"/>
    <col min="8" max="8" width="5.125" bestFit="1" customWidth="1"/>
    <col min="9" max="9" width="7.625" bestFit="1" customWidth="1"/>
    <col min="10" max="10" width="7" bestFit="1" customWidth="1"/>
    <col min="11" max="11" width="14" bestFit="1" customWidth="1"/>
    <col min="12" max="12" width="20.25" bestFit="1" customWidth="1"/>
    <col min="13" max="13" width="10.625" bestFit="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185</v>
      </c>
      <c r="C2" t="str">
        <f>Results!B3</f>
        <v>Three Player Team Event</v>
      </c>
    </row>
    <row r="3" spans="1:13" ht="20.100000000000001" customHeight="1">
      <c r="B3" s="37"/>
      <c r="C3" t="str">
        <f>Results!B4</f>
        <v>Open Theme</v>
      </c>
      <c r="I3" s="65" t="s">
        <v>215</v>
      </c>
    </row>
    <row r="4" spans="1:13" ht="12.75" hidden="1">
      <c r="B4" s="37"/>
      <c r="M4" s="66" t="s">
        <v>181</v>
      </c>
    </row>
    <row r="5" spans="1:13" ht="12.75" hidden="1">
      <c r="B5" s="67">
        <f>Results!A8</f>
        <v>16</v>
      </c>
      <c r="C5" s="68" t="str">
        <f>Results!C8</f>
        <v>Player A</v>
      </c>
      <c r="D5" s="68" t="str">
        <f>Results!B8</f>
        <v>Team 6 A</v>
      </c>
      <c r="E5" s="68" t="str">
        <f>Results!D8</f>
        <v>Team 6</v>
      </c>
      <c r="F5" s="68" t="str">
        <f>Results!G8</f>
        <v/>
      </c>
      <c r="G5" s="69" t="s">
        <v>182</v>
      </c>
      <c r="H5" s="71">
        <f>VLOOKUP(B5,Results!$A$8:AY59,51,FALSE)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hidden="1">
      <c r="B6" s="67">
        <f>Results!A9</f>
        <v>17</v>
      </c>
      <c r="C6" s="68" t="str">
        <f>Results!C9</f>
        <v>Player B</v>
      </c>
      <c r="D6" s="68" t="str">
        <f>Results!B9</f>
        <v>Team 6 B</v>
      </c>
      <c r="E6" s="68" t="str">
        <f>Results!D9</f>
        <v>Team 6</v>
      </c>
      <c r="F6" s="68" t="str">
        <f>Results!G9</f>
        <v/>
      </c>
      <c r="G6" s="69" t="s">
        <v>182</v>
      </c>
      <c r="H6" s="71">
        <f>VLOOKUP(B6,Results!$A$8:AY60,51,FALSE)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hidden="1">
      <c r="B7" s="67">
        <f>Results!A10</f>
        <v>18</v>
      </c>
      <c r="C7" s="68" t="str">
        <f>Results!C10</f>
        <v>Player C</v>
      </c>
      <c r="D7" s="68" t="str">
        <f>Results!B10</f>
        <v>Team 6 C</v>
      </c>
      <c r="E7" s="68" t="str">
        <f>Results!D10</f>
        <v>Team 6</v>
      </c>
      <c r="F7" s="68" t="str">
        <f>Results!G10</f>
        <v/>
      </c>
      <c r="G7" s="69" t="s">
        <v>182</v>
      </c>
      <c r="H7" s="71">
        <f>VLOOKUP(B7,Results!$A$8:AY61,51,FALSE)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hidden="1">
      <c r="B8" s="67">
        <f>Results!A11</f>
        <v>7</v>
      </c>
      <c r="C8" s="68" t="str">
        <f>Results!C11</f>
        <v>Player A</v>
      </c>
      <c r="D8" s="68" t="str">
        <f>Results!B11</f>
        <v>Team 3 A</v>
      </c>
      <c r="E8" s="68" t="str">
        <f>Results!D11</f>
        <v>Team 3</v>
      </c>
      <c r="F8" s="68" t="str">
        <f>Results!G11</f>
        <v/>
      </c>
      <c r="G8" s="69" t="s">
        <v>182</v>
      </c>
      <c r="H8" s="71">
        <f>VLOOKUP(B8,Results!$A$8:AY62,51,FALSE)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hidden="1">
      <c r="B9" s="67">
        <f>Results!A12</f>
        <v>8</v>
      </c>
      <c r="C9" s="68" t="str">
        <f>Results!C12</f>
        <v>Player B</v>
      </c>
      <c r="D9" s="68" t="str">
        <f>Results!B12</f>
        <v>Team 3 B</v>
      </c>
      <c r="E9" s="68" t="str">
        <f>Results!D12</f>
        <v>Team 3</v>
      </c>
      <c r="F9" s="68" t="str">
        <f>Results!G12</f>
        <v/>
      </c>
      <c r="G9" s="69" t="s">
        <v>182</v>
      </c>
      <c r="H9" s="71">
        <f>VLOOKUP(B9,Results!$A$8:AY63,51,FALSE)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hidden="1">
      <c r="B10" s="67">
        <f>Results!A13</f>
        <v>9</v>
      </c>
      <c r="C10" s="68" t="str">
        <f>Results!C13</f>
        <v>Player C</v>
      </c>
      <c r="D10" s="68" t="str">
        <f>Results!B13</f>
        <v>Team 3 C</v>
      </c>
      <c r="E10" s="68" t="str">
        <f>Results!D13</f>
        <v>Team 3</v>
      </c>
      <c r="F10" s="68" t="str">
        <f>Results!G13</f>
        <v/>
      </c>
      <c r="G10" s="69" t="s">
        <v>182</v>
      </c>
      <c r="H10" s="71">
        <f>VLOOKUP(B10,Results!$A$8:AY64,51,FALSE)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hidden="1">
      <c r="B11" s="67">
        <f>Results!A14</f>
        <v>19</v>
      </c>
      <c r="C11" s="68" t="str">
        <f>Results!C14</f>
        <v>Player A</v>
      </c>
      <c r="D11" s="68" t="str">
        <f>Results!B14</f>
        <v>Team 7 A</v>
      </c>
      <c r="E11" s="68" t="str">
        <f>Results!D14</f>
        <v>Team 7</v>
      </c>
      <c r="F11" s="68" t="str">
        <f>Results!G14</f>
        <v/>
      </c>
      <c r="G11" s="69" t="s">
        <v>182</v>
      </c>
      <c r="H11" s="71">
        <f>VLOOKUP(B11,Results!$A$8:AY65,51,FALSE)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hidden="1">
      <c r="B12" s="67">
        <f>Results!A15</f>
        <v>20</v>
      </c>
      <c r="C12" s="68" t="str">
        <f>Results!C15</f>
        <v>Player B</v>
      </c>
      <c r="D12" s="68" t="str">
        <f>Results!B15</f>
        <v>Team 7 B</v>
      </c>
      <c r="E12" s="68" t="str">
        <f>Results!D15</f>
        <v>Team 7</v>
      </c>
      <c r="F12" s="68" t="str">
        <f>Results!G15</f>
        <v/>
      </c>
      <c r="G12" s="69" t="s">
        <v>182</v>
      </c>
      <c r="H12" s="71">
        <f>VLOOKUP(B12,Results!$A$8:AY66,51,FALSE)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hidden="1">
      <c r="B13" s="67">
        <f>Results!A16</f>
        <v>21</v>
      </c>
      <c r="C13" s="68" t="str">
        <f>Results!C16</f>
        <v>Player C</v>
      </c>
      <c r="D13" s="68" t="str">
        <f>Results!B16</f>
        <v>Team 7 C</v>
      </c>
      <c r="E13" s="68" t="str">
        <f>Results!D16</f>
        <v>Team 7</v>
      </c>
      <c r="F13" s="68" t="str">
        <f>Results!G16</f>
        <v/>
      </c>
      <c r="G13" s="69" t="s">
        <v>182</v>
      </c>
      <c r="H13" s="71">
        <f>VLOOKUP(B13,Results!$A$8:AY67,51,FALSE)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hidden="1">
      <c r="B14" s="67">
        <f>Results!A17</f>
        <v>1</v>
      </c>
      <c r="C14" s="68" t="str">
        <f>Results!C17</f>
        <v>Player A</v>
      </c>
      <c r="D14" s="68" t="str">
        <f>Results!B17</f>
        <v>Team 1 A</v>
      </c>
      <c r="E14" s="68" t="str">
        <f>Results!D17</f>
        <v>Team 1</v>
      </c>
      <c r="F14" s="68" t="str">
        <f>Results!G17</f>
        <v/>
      </c>
      <c r="G14" s="69" t="s">
        <v>182</v>
      </c>
      <c r="H14" s="71">
        <f>VLOOKUP(B14,Results!$A$8:AY68,51,FALSE)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hidden="1">
      <c r="B15" s="67">
        <f>Results!A18</f>
        <v>2</v>
      </c>
      <c r="C15" s="68" t="str">
        <f>Results!C18</f>
        <v>Player B</v>
      </c>
      <c r="D15" s="68" t="str">
        <f>Results!B18</f>
        <v>Team 1 B</v>
      </c>
      <c r="E15" s="68" t="str">
        <f>Results!D18</f>
        <v>Team 1</v>
      </c>
      <c r="F15" s="68" t="str">
        <f>Results!G18</f>
        <v/>
      </c>
      <c r="G15" s="69" t="s">
        <v>182</v>
      </c>
      <c r="H15" s="71">
        <f>VLOOKUP(B15,Results!$A$8:AY69,51,FALSE)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hidden="1">
      <c r="B16" s="67">
        <f>Results!A19</f>
        <v>3</v>
      </c>
      <c r="C16" s="68" t="str">
        <f>Results!C19</f>
        <v>Player C</v>
      </c>
      <c r="D16" s="68" t="str">
        <f>Results!B19</f>
        <v>Team 1 C</v>
      </c>
      <c r="E16" s="68" t="str">
        <f>Results!D19</f>
        <v>Team 1</v>
      </c>
      <c r="F16" s="68" t="str">
        <f>Results!G19</f>
        <v/>
      </c>
      <c r="G16" s="69" t="s">
        <v>182</v>
      </c>
      <c r="H16" s="71">
        <f>VLOOKUP(B16,Results!$A$8:AY70,51,FALSE)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hidden="1">
      <c r="B17" s="67">
        <f>Results!A20</f>
        <v>22</v>
      </c>
      <c r="C17" s="68" t="str">
        <f>Results!C20</f>
        <v>Player A</v>
      </c>
      <c r="D17" s="68" t="str">
        <f>Results!B20</f>
        <v>Team 8 A</v>
      </c>
      <c r="E17" s="68" t="str">
        <f>Results!D20</f>
        <v>Team 8</v>
      </c>
      <c r="F17" s="68" t="str">
        <f>Results!G20</f>
        <v/>
      </c>
      <c r="G17" s="69" t="s">
        <v>182</v>
      </c>
      <c r="H17" s="71">
        <f>VLOOKUP(B17,Results!$A$8:AY71,51,FALSE)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hidden="1">
      <c r="B18" s="67">
        <f>Results!A21</f>
        <v>23</v>
      </c>
      <c r="C18" s="68" t="str">
        <f>Results!C21</f>
        <v>Player B</v>
      </c>
      <c r="D18" s="68" t="str">
        <f>Results!B21</f>
        <v>Team 8 B</v>
      </c>
      <c r="E18" s="68" t="str">
        <f>Results!D21</f>
        <v>Team 8</v>
      </c>
      <c r="F18" s="68" t="str">
        <f>Results!G21</f>
        <v/>
      </c>
      <c r="G18" s="69" t="s">
        <v>182</v>
      </c>
      <c r="H18" s="71">
        <f>VLOOKUP(B18,Results!$A$8:AY72,51,FALSE)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hidden="1">
      <c r="B19" s="67">
        <f>Results!A22</f>
        <v>24</v>
      </c>
      <c r="C19" s="68" t="str">
        <f>Results!C22</f>
        <v>Player C</v>
      </c>
      <c r="D19" s="68" t="str">
        <f>Results!B22</f>
        <v>Team 8 C</v>
      </c>
      <c r="E19" s="68" t="str">
        <f>Results!D22</f>
        <v>Team 8</v>
      </c>
      <c r="F19" s="68" t="str">
        <f>Results!G22</f>
        <v/>
      </c>
      <c r="G19" s="69" t="s">
        <v>182</v>
      </c>
      <c r="H19" s="71">
        <f>VLOOKUP(B19,Results!$A$8:AY73,51,FALSE)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hidden="1">
      <c r="B20" s="67">
        <f>Results!A23</f>
        <v>13</v>
      </c>
      <c r="C20" s="68" t="str">
        <f>Results!C23</f>
        <v>Player A</v>
      </c>
      <c r="D20" s="68" t="str">
        <f>Results!B23</f>
        <v>Team 5 A</v>
      </c>
      <c r="E20" s="68" t="str">
        <f>Results!D23</f>
        <v>Team 5</v>
      </c>
      <c r="F20" s="68" t="str">
        <f>Results!G23</f>
        <v/>
      </c>
      <c r="G20" s="69" t="s">
        <v>182</v>
      </c>
      <c r="H20" s="71">
        <f>VLOOKUP(B20,Results!$A$8:AY74,51,FALSE)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hidden="1">
      <c r="B21" s="67">
        <f>Results!A24</f>
        <v>14</v>
      </c>
      <c r="C21" s="68" t="str">
        <f>Results!C24</f>
        <v>Player B</v>
      </c>
      <c r="D21" s="68" t="str">
        <f>Results!B24</f>
        <v>Team 5 B</v>
      </c>
      <c r="E21" s="68" t="str">
        <f>Results!D24</f>
        <v>Team 5</v>
      </c>
      <c r="F21" s="68" t="str">
        <f>Results!G24</f>
        <v/>
      </c>
      <c r="G21" s="69" t="s">
        <v>182</v>
      </c>
      <c r="H21" s="71">
        <f>VLOOKUP(B21,Results!$A$8:AY75,51,FALSE)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hidden="1">
      <c r="B22" s="67">
        <f>Results!A25</f>
        <v>15</v>
      </c>
      <c r="C22" s="68" t="str">
        <f>Results!C25</f>
        <v>Player C</v>
      </c>
      <c r="D22" s="68" t="str">
        <f>Results!B25</f>
        <v>Team 5 C</v>
      </c>
      <c r="E22" s="68" t="str">
        <f>Results!D25</f>
        <v>Team 5</v>
      </c>
      <c r="F22" s="68" t="str">
        <f>Results!G25</f>
        <v/>
      </c>
      <c r="G22" s="69" t="s">
        <v>182</v>
      </c>
      <c r="H22" s="71">
        <f>VLOOKUP(B22,Results!$A$8:AY76,51,FALSE)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hidden="1">
      <c r="B23" s="67">
        <f>Results!A26</f>
        <v>4</v>
      </c>
      <c r="C23" s="68" t="str">
        <f>Results!C26</f>
        <v>Player A</v>
      </c>
      <c r="D23" s="68" t="str">
        <f>Results!B26</f>
        <v>Team 2 A</v>
      </c>
      <c r="E23" s="68" t="str">
        <f>Results!D26</f>
        <v>Team 2</v>
      </c>
      <c r="F23" s="68" t="str">
        <f>Results!G26</f>
        <v/>
      </c>
      <c r="G23" s="69" t="s">
        <v>182</v>
      </c>
      <c r="H23" s="71">
        <f>VLOOKUP(B23,Results!$A$8:AY77,51,FALSE)</f>
        <v>0</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hidden="1">
      <c r="B24" s="67">
        <f>Results!A27</f>
        <v>5</v>
      </c>
      <c r="C24" s="68" t="str">
        <f>Results!C27</f>
        <v>Player B</v>
      </c>
      <c r="D24" s="68" t="str">
        <f>Results!B27</f>
        <v>Team 2 B</v>
      </c>
      <c r="E24" s="68" t="str">
        <f>Results!D27</f>
        <v>Team 2</v>
      </c>
      <c r="F24" s="68" t="str">
        <f>Results!G27</f>
        <v/>
      </c>
      <c r="G24" s="69" t="s">
        <v>182</v>
      </c>
      <c r="H24" s="71">
        <f>VLOOKUP(B24,Results!$A$8:AY78,51,FALSE)</f>
        <v>0</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hidden="1">
      <c r="B25" s="67">
        <f>Results!A28</f>
        <v>6</v>
      </c>
      <c r="C25" s="68" t="str">
        <f>Results!C28</f>
        <v>Player C</v>
      </c>
      <c r="D25" s="68" t="str">
        <f>Results!B28</f>
        <v>Team 2 C</v>
      </c>
      <c r="E25" s="68" t="str">
        <f>Results!D28</f>
        <v>Team 2</v>
      </c>
      <c r="F25" s="68" t="str">
        <f>Results!G28</f>
        <v/>
      </c>
      <c r="G25" s="69" t="s">
        <v>182</v>
      </c>
      <c r="H25" s="71">
        <f>VLOOKUP(B25,Results!$A$8:AY79,51,FALSE)</f>
        <v>0</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hidden="1">
      <c r="B26" s="67">
        <f>Results!A29</f>
        <v>10</v>
      </c>
      <c r="C26" s="68" t="str">
        <f>Results!C29</f>
        <v>Player A</v>
      </c>
      <c r="D26" s="68" t="str">
        <f>Results!B29</f>
        <v>Team 4 A</v>
      </c>
      <c r="E26" s="68" t="str">
        <f>Results!D29</f>
        <v>Team 4</v>
      </c>
      <c r="F26" s="68" t="str">
        <f>Results!G29</f>
        <v/>
      </c>
      <c r="G26" s="69" t="s">
        <v>182</v>
      </c>
      <c r="H26" s="71">
        <f>VLOOKUP(B26,Results!$A$8:AY80,51,FALSE)</f>
        <v>0</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hidden="1">
      <c r="B27" s="67">
        <f>Results!A30</f>
        <v>11</v>
      </c>
      <c r="C27" s="68" t="str">
        <f>Results!C30</f>
        <v>Player B</v>
      </c>
      <c r="D27" s="68" t="str">
        <f>Results!B30</f>
        <v>Team 4 B</v>
      </c>
      <c r="E27" s="68" t="str">
        <f>Results!D30</f>
        <v>Team 4</v>
      </c>
      <c r="F27" s="68" t="str">
        <f>Results!G30</f>
        <v/>
      </c>
      <c r="G27" s="69" t="s">
        <v>182</v>
      </c>
      <c r="H27" s="71">
        <f>VLOOKUP(B27,Results!$A$8:AY81,51,FALSE)</f>
        <v>0</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hidden="1">
      <c r="B28" s="67">
        <f>Results!A31</f>
        <v>12</v>
      </c>
      <c r="C28" s="68" t="str">
        <f>Results!C31</f>
        <v>Player C</v>
      </c>
      <c r="D28" s="68" t="str">
        <f>Results!B31</f>
        <v>Team 4 C</v>
      </c>
      <c r="E28" s="68" t="str">
        <f>Results!D31</f>
        <v>Team 4</v>
      </c>
      <c r="F28" s="68" t="str">
        <f>Results!G31</f>
        <v/>
      </c>
      <c r="G28" s="69" t="s">
        <v>182</v>
      </c>
      <c r="H28" s="71">
        <f>VLOOKUP(B28,Results!$A$8:AY82,51,FALSE)</f>
        <v>0</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hidden="1">
      <c r="B29" s="67">
        <f>Results!A32</f>
        <v>25</v>
      </c>
      <c r="C29" s="68" t="str">
        <f>Results!C32</f>
        <v>Player A</v>
      </c>
      <c r="D29" s="68" t="str">
        <f>Results!B32</f>
        <v>Team 9 A</v>
      </c>
      <c r="E29" s="68" t="str">
        <f>Results!D32</f>
        <v>Team 9</v>
      </c>
      <c r="F29" s="68" t="str">
        <f>Results!G32</f>
        <v/>
      </c>
      <c r="G29" s="69" t="s">
        <v>182</v>
      </c>
      <c r="H29" s="71">
        <f>VLOOKUP(B29,Results!$A$8:AY83,51,FALSE)</f>
        <v>0</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hidden="1">
      <c r="B30" s="67">
        <f>Results!A33</f>
        <v>26</v>
      </c>
      <c r="C30" s="68" t="str">
        <f>Results!C33</f>
        <v>Player B</v>
      </c>
      <c r="D30" s="68" t="str">
        <f>Results!B33</f>
        <v>Team 9 B</v>
      </c>
      <c r="E30" s="68" t="str">
        <f>Results!D33</f>
        <v>Team 9</v>
      </c>
      <c r="F30" s="68" t="str">
        <f>Results!G33</f>
        <v/>
      </c>
      <c r="G30" s="69" t="s">
        <v>182</v>
      </c>
      <c r="H30" s="71">
        <f>VLOOKUP(B30,Results!$A$8:AY84,51,FALSE)</f>
        <v>0</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hidden="1">
      <c r="B31" s="67">
        <f>Results!A34</f>
        <v>27</v>
      </c>
      <c r="C31" s="68" t="str">
        <f>Results!C34</f>
        <v>Player C</v>
      </c>
      <c r="D31" s="68" t="str">
        <f>Results!B34</f>
        <v>Team 9 C</v>
      </c>
      <c r="E31" s="68" t="str">
        <f>Results!D34</f>
        <v>Team 9</v>
      </c>
      <c r="F31" s="68" t="str">
        <f>Results!G34</f>
        <v/>
      </c>
      <c r="G31" s="69" t="s">
        <v>182</v>
      </c>
      <c r="H31" s="71">
        <f>VLOOKUP(B31,Results!$A$8:AY85,51,FALSE)</f>
        <v>0</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hidden="1">
      <c r="B32" s="67">
        <f>Results!A35</f>
        <v>28</v>
      </c>
      <c r="C32" s="68" t="str">
        <f>Results!C35</f>
        <v>Player A</v>
      </c>
      <c r="D32" s="68" t="str">
        <f>Results!B35</f>
        <v>Team 10 A</v>
      </c>
      <c r="E32" s="68" t="str">
        <f>Results!D35</f>
        <v>Team 10</v>
      </c>
      <c r="F32" s="68" t="str">
        <f>Results!G35</f>
        <v/>
      </c>
      <c r="G32" s="69" t="s">
        <v>182</v>
      </c>
      <c r="H32" s="71">
        <f>VLOOKUP(B32,Results!$A$8:AY86,51,FALSE)</f>
        <v>0</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hidden="1">
      <c r="B33" s="67">
        <f>Results!A36</f>
        <v>29</v>
      </c>
      <c r="C33" s="68" t="str">
        <f>Results!C36</f>
        <v>Player B</v>
      </c>
      <c r="D33" s="68" t="str">
        <f>Results!B36</f>
        <v>Team 10 B</v>
      </c>
      <c r="E33" s="68" t="str">
        <f>Results!D36</f>
        <v>Team 10</v>
      </c>
      <c r="F33" s="68" t="str">
        <f>Results!G36</f>
        <v/>
      </c>
      <c r="G33" s="69" t="s">
        <v>182</v>
      </c>
      <c r="H33" s="71">
        <f>VLOOKUP(B33,Results!$A$8:AY87,51,FALSE)</f>
        <v>0</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hidden="1">
      <c r="B34" s="67">
        <f>Results!A37</f>
        <v>30</v>
      </c>
      <c r="C34" s="68" t="str">
        <f>Results!C37</f>
        <v>Player C</v>
      </c>
      <c r="D34" s="68" t="str">
        <f>Results!B37</f>
        <v>Team 10 C</v>
      </c>
      <c r="E34" s="68" t="str">
        <f>Results!D37</f>
        <v>Team 10</v>
      </c>
      <c r="F34" s="68" t="str">
        <f>Results!G37</f>
        <v/>
      </c>
      <c r="G34" s="69" t="s">
        <v>182</v>
      </c>
      <c r="H34" s="71">
        <f>VLOOKUP(B34,Results!$A$8:AY88,51,FALSE)</f>
        <v>0</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hidden="1">
      <c r="B35" s="67">
        <f>Results!A38</f>
        <v>0</v>
      </c>
      <c r="C35" s="68">
        <f>Results!C38</f>
        <v>0</v>
      </c>
      <c r="D35" s="68">
        <f>Results!B38</f>
        <v>0</v>
      </c>
      <c r="E35" s="68">
        <f>Results!D38</f>
        <v>0</v>
      </c>
      <c r="F35" s="68" t="str">
        <f>Results!G38</f>
        <v/>
      </c>
      <c r="G35" s="69" t="s">
        <v>182</v>
      </c>
      <c r="H35" s="71" t="e">
        <f>VLOOKUP(B35,Results!$A$8:AY89,51,FALSE)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hidden="1">
      <c r="B36" s="67">
        <f>Results!A39</f>
        <v>0</v>
      </c>
      <c r="C36" s="68">
        <f>Results!C39</f>
        <v>0</v>
      </c>
      <c r="D36" s="68">
        <f>Results!B39</f>
        <v>0</v>
      </c>
      <c r="E36" s="68">
        <f>Results!D39</f>
        <v>0</v>
      </c>
      <c r="F36" s="68" t="str">
        <f>Results!G39</f>
        <v/>
      </c>
      <c r="G36" s="69" t="s">
        <v>182</v>
      </c>
      <c r="H36" s="71" t="e">
        <f>VLOOKUP(B36,Results!$A$8:AY90,51,FALSE)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hidden="1">
      <c r="B37" s="67">
        <f>Results!A40</f>
        <v>0</v>
      </c>
      <c r="C37" s="68">
        <f>Results!C40</f>
        <v>0</v>
      </c>
      <c r="D37" s="68">
        <f>Results!B40</f>
        <v>0</v>
      </c>
      <c r="E37" s="68">
        <f>Results!D40</f>
        <v>0</v>
      </c>
      <c r="F37" s="68" t="str">
        <f>Results!G40</f>
        <v/>
      </c>
      <c r="G37" s="69" t="s">
        <v>182</v>
      </c>
      <c r="H37" s="71" t="e">
        <f>VLOOKUP(B37,Results!$A$8:AY91,51,FALSE)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hidden="1">
      <c r="B38" s="67">
        <f>Results!A41</f>
        <v>0</v>
      </c>
      <c r="C38" s="68">
        <f>Results!C41</f>
        <v>0</v>
      </c>
      <c r="D38" s="68">
        <f>Results!B41</f>
        <v>0</v>
      </c>
      <c r="E38" s="68">
        <f>Results!D41</f>
        <v>0</v>
      </c>
      <c r="F38" s="68" t="str">
        <f>Results!G41</f>
        <v/>
      </c>
      <c r="G38" s="69" t="s">
        <v>182</v>
      </c>
      <c r="H38" s="71" t="e">
        <f>VLOOKUP(B38,Results!$A$8:AY92,51,FALSE)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hidden="1">
      <c r="B39" s="67">
        <f>Results!A42</f>
        <v>0</v>
      </c>
      <c r="C39" s="68">
        <f>Results!C42</f>
        <v>0</v>
      </c>
      <c r="D39" s="68">
        <f>Results!B42</f>
        <v>0</v>
      </c>
      <c r="E39" s="68">
        <f>Results!D42</f>
        <v>0</v>
      </c>
      <c r="F39" s="68" t="str">
        <f>Results!G42</f>
        <v/>
      </c>
      <c r="G39" s="69" t="s">
        <v>182</v>
      </c>
      <c r="H39" s="71" t="e">
        <f>VLOOKUP(B39,Results!$A$8:AY93,51,FALSE)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hidden="1">
      <c r="B40" s="67">
        <f>Results!A43</f>
        <v>0</v>
      </c>
      <c r="C40" s="68">
        <f>Results!C43</f>
        <v>0</v>
      </c>
      <c r="D40" s="68">
        <f>Results!B43</f>
        <v>0</v>
      </c>
      <c r="E40" s="68">
        <f>Results!D43</f>
        <v>0</v>
      </c>
      <c r="F40" s="68" t="str">
        <f>Results!G43</f>
        <v/>
      </c>
      <c r="G40" s="69" t="s">
        <v>182</v>
      </c>
      <c r="H40" s="71" t="e">
        <f>VLOOKUP(B40,Results!$A$8:AY94,51,FALSE)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hidden="1">
      <c r="B41" s="67">
        <f>Results!A44</f>
        <v>0</v>
      </c>
      <c r="C41" s="68">
        <f>Results!C44</f>
        <v>0</v>
      </c>
      <c r="D41" s="68">
        <f>Results!B44</f>
        <v>0</v>
      </c>
      <c r="E41" s="68">
        <f>Results!D44</f>
        <v>0</v>
      </c>
      <c r="F41" s="68" t="str">
        <f>Results!G44</f>
        <v/>
      </c>
      <c r="G41" s="69" t="s">
        <v>182</v>
      </c>
      <c r="H41" s="71" t="e">
        <f>VLOOKUP(B41,Results!$A$8:AY95,51,FALSE)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hidden="1">
      <c r="B42" s="67">
        <f>Results!A45</f>
        <v>0</v>
      </c>
      <c r="C42" s="68">
        <f>Results!C45</f>
        <v>0</v>
      </c>
      <c r="D42" s="68">
        <f>Results!B45</f>
        <v>0</v>
      </c>
      <c r="E42" s="68">
        <f>Results!D45</f>
        <v>0</v>
      </c>
      <c r="F42" s="68" t="str">
        <f>Results!G45</f>
        <v/>
      </c>
      <c r="G42" s="69" t="s">
        <v>182</v>
      </c>
      <c r="H42" s="71" t="e">
        <f>VLOOKUP(B42,Results!$A$8:AY96,51,FALSE)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hidden="1">
      <c r="B43" s="67">
        <f>Results!A46</f>
        <v>0</v>
      </c>
      <c r="C43" s="68">
        <f>Results!C46</f>
        <v>0</v>
      </c>
      <c r="D43" s="68">
        <f>Results!B46</f>
        <v>0</v>
      </c>
      <c r="E43" s="68">
        <f>Results!D46</f>
        <v>0</v>
      </c>
      <c r="F43" s="68" t="str">
        <f>Results!G46</f>
        <v/>
      </c>
      <c r="G43" s="69" t="s">
        <v>182</v>
      </c>
      <c r="H43" s="71" t="e">
        <f>VLOOKUP(B43,Results!$A$8:AY97,51,FALSE)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hidden="1">
      <c r="B44" s="67">
        <f>Results!A47</f>
        <v>0</v>
      </c>
      <c r="C44" s="68">
        <f>Results!C47</f>
        <v>0</v>
      </c>
      <c r="D44" s="68">
        <f>Results!B47</f>
        <v>0</v>
      </c>
      <c r="E44" s="68">
        <f>Results!D47</f>
        <v>0</v>
      </c>
      <c r="F44" s="68" t="str">
        <f>Results!G47</f>
        <v/>
      </c>
      <c r="G44" s="69" t="s">
        <v>182</v>
      </c>
      <c r="H44" s="71" t="e">
        <f>VLOOKUP(B44,Results!$A$8:AY98,51,FALSE)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hidden="1">
      <c r="B45" s="67">
        <f>Results!A48</f>
        <v>0</v>
      </c>
      <c r="C45" s="68">
        <f>Results!C48</f>
        <v>0</v>
      </c>
      <c r="D45" s="68">
        <f>Results!B48</f>
        <v>0</v>
      </c>
      <c r="E45" s="68">
        <f>Results!D48</f>
        <v>0</v>
      </c>
      <c r="F45" s="68" t="str">
        <f>Results!G48</f>
        <v/>
      </c>
      <c r="G45" s="69" t="s">
        <v>182</v>
      </c>
      <c r="H45" s="71" t="e">
        <f>VLOOKUP(B45,Results!$A$8:AY99,51,FALSE)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hidden="1">
      <c r="B46" s="67">
        <f>Results!A49</f>
        <v>0</v>
      </c>
      <c r="C46" s="68">
        <f>Results!C49</f>
        <v>0</v>
      </c>
      <c r="D46" s="68">
        <f>Results!B49</f>
        <v>0</v>
      </c>
      <c r="E46" s="68">
        <f>Results!D49</f>
        <v>0</v>
      </c>
      <c r="F46" s="68" t="str">
        <f>Results!G49</f>
        <v/>
      </c>
      <c r="G46" s="69" t="s">
        <v>182</v>
      </c>
      <c r="H46" s="71" t="e">
        <f>VLOOKUP(B46,Results!$A$8:AY100,51,FALSE)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hidden="1">
      <c r="B47" s="67">
        <f>Results!A50</f>
        <v>0</v>
      </c>
      <c r="C47" s="68">
        <f>Results!C50</f>
        <v>0</v>
      </c>
      <c r="D47" s="68">
        <f>Results!B50</f>
        <v>0</v>
      </c>
      <c r="E47" s="68">
        <f>Results!D50</f>
        <v>0</v>
      </c>
      <c r="F47" s="68" t="str">
        <f>Results!G50</f>
        <v/>
      </c>
      <c r="G47" s="69" t="s">
        <v>182</v>
      </c>
      <c r="H47" s="71" t="e">
        <f>VLOOKUP(B47,Results!$A$8:AY101,51,FALSE)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hidden="1">
      <c r="B48" s="67">
        <f>Results!A51</f>
        <v>0</v>
      </c>
      <c r="C48" s="68">
        <f>Results!C51</f>
        <v>0</v>
      </c>
      <c r="D48" s="68">
        <f>Results!B51</f>
        <v>0</v>
      </c>
      <c r="E48" s="68">
        <f>Results!D51</f>
        <v>0</v>
      </c>
      <c r="F48" s="68" t="str">
        <f>Results!G51</f>
        <v/>
      </c>
      <c r="G48" s="69" t="s">
        <v>182</v>
      </c>
      <c r="H48" s="71" t="e">
        <f>VLOOKUP(B48,Results!$A$8:AY102,51,FALSE)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hidden="1">
      <c r="B49" s="67">
        <f>Results!A52</f>
        <v>0</v>
      </c>
      <c r="C49" s="68">
        <f>Results!C52</f>
        <v>0</v>
      </c>
      <c r="D49" s="68">
        <f>Results!B52</f>
        <v>0</v>
      </c>
      <c r="E49" s="68">
        <f>Results!D52</f>
        <v>0</v>
      </c>
      <c r="F49" s="68" t="str">
        <f>Results!G52</f>
        <v/>
      </c>
      <c r="G49" s="69" t="s">
        <v>182</v>
      </c>
      <c r="H49" s="71" t="e">
        <f>VLOOKUP(B49,Results!$A$8:AY103,51,FALSE)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hidden="1">
      <c r="B50" s="67">
        <f>Results!A53</f>
        <v>0</v>
      </c>
      <c r="C50" s="68">
        <f>Results!C53</f>
        <v>0</v>
      </c>
      <c r="D50" s="68">
        <f>Results!B53</f>
        <v>0</v>
      </c>
      <c r="E50" s="68">
        <f>Results!D53</f>
        <v>0</v>
      </c>
      <c r="F50" s="68" t="str">
        <f>Results!G53</f>
        <v/>
      </c>
      <c r="G50" s="69" t="s">
        <v>182</v>
      </c>
      <c r="H50" s="71" t="e">
        <f>VLOOKUP(B50,Results!$A$8:AY104,51,FALSE)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hidden="1">
      <c r="B51" s="67">
        <f>Results!A54</f>
        <v>0</v>
      </c>
      <c r="C51" s="68">
        <f>Results!C54</f>
        <v>0</v>
      </c>
      <c r="D51" s="68">
        <f>Results!B54</f>
        <v>0</v>
      </c>
      <c r="E51" s="68">
        <f>Results!D54</f>
        <v>0</v>
      </c>
      <c r="F51" s="68" t="str">
        <f>Results!G54</f>
        <v/>
      </c>
      <c r="G51" s="69" t="s">
        <v>182</v>
      </c>
      <c r="H51" s="71" t="e">
        <f>VLOOKUP(B51,Results!$A$8:AY105,51,FALSE)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hidden="1">
      <c r="B52" s="67">
        <f>Results!A55</f>
        <v>0</v>
      </c>
      <c r="C52" s="68">
        <f>Results!C55</f>
        <v>0</v>
      </c>
      <c r="D52" s="68">
        <f>Results!B55</f>
        <v>0</v>
      </c>
      <c r="E52" s="68">
        <f>Results!D55</f>
        <v>0</v>
      </c>
      <c r="F52" s="68" t="str">
        <f>Results!G55</f>
        <v/>
      </c>
      <c r="G52" s="69" t="s">
        <v>182</v>
      </c>
      <c r="H52" s="71" t="e">
        <f>VLOOKUP(B52,Results!$A$8:AY106,51,FALSE)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hidden="1">
      <c r="B53" s="67">
        <f>Results!A56</f>
        <v>0</v>
      </c>
      <c r="C53" s="68">
        <f>Results!C56</f>
        <v>0</v>
      </c>
      <c r="D53" s="68">
        <f>Results!B56</f>
        <v>0</v>
      </c>
      <c r="E53" s="68">
        <f>Results!D56</f>
        <v>0</v>
      </c>
      <c r="F53" s="68" t="str">
        <f>Results!G56</f>
        <v/>
      </c>
      <c r="G53" s="69" t="s">
        <v>182</v>
      </c>
      <c r="H53" s="71" t="e">
        <f>VLOOKUP(B53,Results!$A$8:AY108,51,FALSE)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hidden="1">
      <c r="B54" s="67">
        <f>Results!A57</f>
        <v>0</v>
      </c>
      <c r="C54" s="68">
        <f>Results!C57</f>
        <v>0</v>
      </c>
      <c r="D54" s="68">
        <f>Results!B57</f>
        <v>0</v>
      </c>
      <c r="E54" s="68">
        <f>Results!D57</f>
        <v>0</v>
      </c>
      <c r="F54" s="68" t="str">
        <f>Results!G57</f>
        <v/>
      </c>
      <c r="G54" s="69" t="s">
        <v>182</v>
      </c>
      <c r="H54" s="71" t="e">
        <f>VLOOKUP(B54,Results!$A$8:AY109,51,FALSE)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hidden="1">
      <c r="B55" s="67">
        <f>Results!A58</f>
        <v>0</v>
      </c>
      <c r="C55" s="68">
        <f>Results!C58</f>
        <v>0</v>
      </c>
      <c r="D55" s="68">
        <f>Results!B58</f>
        <v>0</v>
      </c>
      <c r="E55" s="68">
        <f>Results!D58</f>
        <v>0</v>
      </c>
      <c r="F55" s="68" t="str">
        <f>Results!G58</f>
        <v/>
      </c>
      <c r="G55" s="69" t="s">
        <v>182</v>
      </c>
      <c r="H55" s="71" t="e">
        <f>VLOOKUP(B55,Results!$A$8:AY110,51,FALSE)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hidden="1">
      <c r="B56" s="67">
        <f>Results!A59</f>
        <v>0</v>
      </c>
      <c r="C56" s="68">
        <f>Results!C59</f>
        <v>0</v>
      </c>
      <c r="D56" s="68">
        <f>Results!B59</f>
        <v>0</v>
      </c>
      <c r="E56" s="68">
        <f>Results!D59</f>
        <v>0</v>
      </c>
      <c r="F56" s="68" t="str">
        <f>Results!G59</f>
        <v/>
      </c>
      <c r="G56" s="69" t="s">
        <v>182</v>
      </c>
      <c r="H56" s="71" t="e">
        <f>VLOOKUP(B56,Results!$A$8:AY111,51,FALSE)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hidden="1">
      <c r="B57" s="67">
        <f>Results!A60</f>
        <v>0</v>
      </c>
      <c r="C57" s="68">
        <f>Results!C60</f>
        <v>0</v>
      </c>
      <c r="D57" s="68">
        <f>Results!B60</f>
        <v>0</v>
      </c>
      <c r="E57" s="68">
        <f>Results!D60</f>
        <v>0</v>
      </c>
      <c r="F57" s="68" t="str">
        <f>Results!G60</f>
        <v/>
      </c>
      <c r="G57" s="69" t="s">
        <v>182</v>
      </c>
      <c r="H57" s="71" t="e">
        <f>VLOOKUP(B57,Results!$A$8:AY112,51,FALSE)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hidden="1">
      <c r="B58" s="67">
        <f>Results!A61</f>
        <v>0</v>
      </c>
      <c r="C58" s="68">
        <f>Results!C61</f>
        <v>0</v>
      </c>
      <c r="D58" s="68">
        <f>Results!B61</f>
        <v>0</v>
      </c>
      <c r="E58" s="68">
        <f>Results!D61</f>
        <v>0</v>
      </c>
      <c r="F58" s="68" t="str">
        <f>Results!G61</f>
        <v/>
      </c>
      <c r="G58" s="69" t="s">
        <v>182</v>
      </c>
      <c r="H58" s="71" t="e">
        <f>VLOOKUP(B58,Results!$A$8:AY113,51,FALSE)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hidden="1">
      <c r="B59" s="67">
        <f>Results!A62</f>
        <v>0</v>
      </c>
      <c r="C59" s="68">
        <f>Results!C62</f>
        <v>0</v>
      </c>
      <c r="D59" s="68">
        <f>Results!B62</f>
        <v>0</v>
      </c>
      <c r="E59" s="68">
        <f>Results!D62</f>
        <v>0</v>
      </c>
      <c r="F59" s="68">
        <f>Results!G62</f>
        <v>0</v>
      </c>
      <c r="G59" s="69" t="s">
        <v>182</v>
      </c>
      <c r="H59" s="71" t="e">
        <f>VLOOKUP(B59,Results!$A$8:AY114,51,FALSE)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hidden="1">
      <c r="B60" s="67">
        <f>Results!A63</f>
        <v>0</v>
      </c>
      <c r="C60" s="68">
        <f>Results!C63</f>
        <v>0</v>
      </c>
      <c r="D60" s="68">
        <f>Results!B63</f>
        <v>0</v>
      </c>
      <c r="E60" s="68">
        <f>Results!D63</f>
        <v>0</v>
      </c>
      <c r="F60" s="68">
        <f>Results!G63</f>
        <v>0</v>
      </c>
      <c r="G60" s="69" t="s">
        <v>182</v>
      </c>
      <c r="H60" s="71" t="e">
        <f>VLOOKUP(B60,Results!$A$8:AY115,51,FALSE)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hidden="1">
      <c r="B61" s="67">
        <f>Results!A64</f>
        <v>0</v>
      </c>
      <c r="C61" s="68">
        <f>Results!C64</f>
        <v>0</v>
      </c>
      <c r="D61" s="68">
        <f>Results!B64</f>
        <v>0</v>
      </c>
      <c r="E61" s="68">
        <f>Results!D64</f>
        <v>0</v>
      </c>
      <c r="F61" s="68">
        <f>Results!G64</f>
        <v>0</v>
      </c>
      <c r="G61" s="69" t="s">
        <v>182</v>
      </c>
      <c r="H61" s="71" t="e">
        <f>VLOOKUP(B61,Results!$A$8:AY116,51,FALSE)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hidden="1">
      <c r="B62" s="67">
        <f>Results!A65</f>
        <v>0</v>
      </c>
      <c r="C62" s="68">
        <f>Results!C65</f>
        <v>0</v>
      </c>
      <c r="D62" s="68">
        <f>Results!B65</f>
        <v>0</v>
      </c>
      <c r="E62" s="68">
        <f>Results!D65</f>
        <v>0</v>
      </c>
      <c r="F62" s="68">
        <f>Results!G65</f>
        <v>0</v>
      </c>
      <c r="G62" s="69" t="s">
        <v>182</v>
      </c>
      <c r="H62" s="71" t="e">
        <f>VLOOKUP(B62,Results!$A$8:AY117,51,FALSE)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hidden="1">
      <c r="B63" s="67">
        <f>Results!A66</f>
        <v>0</v>
      </c>
      <c r="C63" s="68">
        <f>Results!C66</f>
        <v>0</v>
      </c>
      <c r="D63" s="68">
        <f>Results!B66</f>
        <v>0</v>
      </c>
      <c r="E63" s="68">
        <f>Results!D66</f>
        <v>0</v>
      </c>
      <c r="F63" s="68">
        <f>Results!G66</f>
        <v>0</v>
      </c>
      <c r="G63" s="69" t="s">
        <v>182</v>
      </c>
      <c r="H63" s="71" t="e">
        <f>VLOOKUP(B63,Results!$A$8:AY118,51,FALSE)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hidden="1"/>
    <row r="68" spans="2:12" ht="20.100000000000001" customHeight="1">
      <c r="B68" s="67">
        <v>711</v>
      </c>
      <c r="C68" s="68" t="s">
        <v>223</v>
      </c>
      <c r="D68" s="68" t="s">
        <v>225</v>
      </c>
      <c r="E68" s="68" t="s">
        <v>234</v>
      </c>
      <c r="F68" s="68" t="s">
        <v>139</v>
      </c>
      <c r="G68" s="69" t="s">
        <v>182</v>
      </c>
      <c r="H68" s="71">
        <v>110</v>
      </c>
      <c r="I68" s="68" t="s">
        <v>224</v>
      </c>
      <c r="J68" s="68" t="s">
        <v>227</v>
      </c>
      <c r="K68" s="68" t="s">
        <v>236</v>
      </c>
      <c r="L68" s="68" t="s">
        <v>138</v>
      </c>
    </row>
    <row r="69" spans="2:12" ht="20.100000000000001" customHeight="1">
      <c r="B69" s="67">
        <v>712</v>
      </c>
      <c r="C69" s="68" t="s">
        <v>226</v>
      </c>
      <c r="D69" s="68" t="s">
        <v>227</v>
      </c>
      <c r="E69" s="68" t="s">
        <v>238</v>
      </c>
      <c r="F69" s="68" t="s">
        <v>136</v>
      </c>
      <c r="G69" s="69" t="s">
        <v>182</v>
      </c>
      <c r="H69" s="71">
        <v>710</v>
      </c>
      <c r="I69" s="68" t="s">
        <v>223</v>
      </c>
      <c r="J69" s="68" t="s">
        <v>227</v>
      </c>
      <c r="K69" s="68" t="s">
        <v>237</v>
      </c>
      <c r="L69" s="68" t="s">
        <v>138</v>
      </c>
    </row>
    <row r="70" spans="2:12" ht="20.100000000000001" customHeight="1">
      <c r="B70" s="67">
        <v>715</v>
      </c>
      <c r="C70" s="68" t="s">
        <v>226</v>
      </c>
      <c r="D70" s="68" t="s">
        <v>229</v>
      </c>
      <c r="E70" s="68" t="s">
        <v>244</v>
      </c>
      <c r="F70" s="68" t="s">
        <v>112</v>
      </c>
      <c r="G70" s="69" t="s">
        <v>182</v>
      </c>
      <c r="H70" s="71">
        <v>485</v>
      </c>
      <c r="I70" s="68" t="s">
        <v>224</v>
      </c>
      <c r="J70" s="68" t="s">
        <v>231</v>
      </c>
      <c r="K70" s="68" t="s">
        <v>248</v>
      </c>
      <c r="L70" s="68" t="s">
        <v>82</v>
      </c>
    </row>
    <row r="71" spans="2:12" ht="20.100000000000001" customHeight="1">
      <c r="B71" s="67">
        <v>768</v>
      </c>
      <c r="C71" s="68" t="s">
        <v>223</v>
      </c>
      <c r="D71" s="68" t="s">
        <v>232</v>
      </c>
      <c r="E71" s="68" t="s">
        <v>252</v>
      </c>
      <c r="F71" s="68" t="s">
        <v>65</v>
      </c>
      <c r="G71" s="69" t="s">
        <v>182</v>
      </c>
      <c r="H71" s="71">
        <v>489</v>
      </c>
      <c r="I71" s="68" t="s">
        <v>223</v>
      </c>
      <c r="J71" s="68" t="s">
        <v>231</v>
      </c>
      <c r="K71" s="68" t="s">
        <v>249</v>
      </c>
      <c r="L71" s="68" t="s">
        <v>65</v>
      </c>
    </row>
    <row r="72" spans="2:12" ht="20.100000000000001" customHeight="1">
      <c r="B72" s="67">
        <v>773</v>
      </c>
      <c r="C72" s="68" t="s">
        <v>224</v>
      </c>
      <c r="D72" s="68" t="s">
        <v>230</v>
      </c>
      <c r="E72" s="68" t="s">
        <v>245</v>
      </c>
      <c r="F72" s="68" t="s">
        <v>112</v>
      </c>
      <c r="G72" s="69" t="s">
        <v>182</v>
      </c>
      <c r="H72" s="71">
        <v>713</v>
      </c>
      <c r="I72" s="68" t="s">
        <v>226</v>
      </c>
      <c r="J72" s="68" t="s">
        <v>230</v>
      </c>
      <c r="K72" s="68" t="s">
        <v>247</v>
      </c>
      <c r="L72" s="68" t="s">
        <v>82</v>
      </c>
    </row>
    <row r="73" spans="2:12" ht="20.100000000000001" customHeight="1">
      <c r="B73" s="67">
        <v>800</v>
      </c>
      <c r="C73" s="68" t="s">
        <v>223</v>
      </c>
      <c r="D73" s="68" t="s">
        <v>230</v>
      </c>
      <c r="E73" s="68" t="s">
        <v>246</v>
      </c>
      <c r="F73" s="68" t="s">
        <v>65</v>
      </c>
      <c r="G73" s="69" t="s">
        <v>182</v>
      </c>
      <c r="H73" s="71">
        <v>717</v>
      </c>
      <c r="I73" s="68" t="s">
        <v>226</v>
      </c>
      <c r="J73" s="68" t="s">
        <v>225</v>
      </c>
      <c r="K73" s="68" t="s">
        <v>235</v>
      </c>
      <c r="L73" s="68" t="s">
        <v>73</v>
      </c>
    </row>
    <row r="74" spans="2:12" ht="20.100000000000001" customHeight="1">
      <c r="B74" s="67">
        <v>857</v>
      </c>
      <c r="C74" s="68" t="s">
        <v>226</v>
      </c>
      <c r="D74" s="68" t="s">
        <v>231</v>
      </c>
      <c r="E74" s="68" t="s">
        <v>250</v>
      </c>
      <c r="F74" s="68" t="s">
        <v>138</v>
      </c>
      <c r="G74" s="69" t="s">
        <v>182</v>
      </c>
      <c r="H74" s="71">
        <v>397</v>
      </c>
      <c r="I74" s="68" t="s">
        <v>224</v>
      </c>
      <c r="J74" s="68" t="s">
        <v>225</v>
      </c>
      <c r="K74" s="68" t="s">
        <v>233</v>
      </c>
      <c r="L74" s="68" t="s">
        <v>138</v>
      </c>
    </row>
    <row r="75" spans="2:12" ht="20.100000000000001" customHeight="1">
      <c r="B75" s="67">
        <v>858</v>
      </c>
      <c r="C75" s="68" t="s">
        <v>226</v>
      </c>
      <c r="D75" s="68" t="s">
        <v>232</v>
      </c>
      <c r="E75" s="68" t="s">
        <v>253</v>
      </c>
      <c r="F75" s="68" t="s">
        <v>71</v>
      </c>
      <c r="G75" s="69" t="s">
        <v>182</v>
      </c>
      <c r="H75" s="71">
        <v>111</v>
      </c>
      <c r="I75" s="68" t="s">
        <v>223</v>
      </c>
      <c r="J75" s="68" t="s">
        <v>219</v>
      </c>
      <c r="K75" s="68" t="s">
        <v>221</v>
      </c>
      <c r="L75" s="68" t="s">
        <v>61</v>
      </c>
    </row>
    <row r="76" spans="2:12" ht="20.100000000000001" customHeight="1">
      <c r="B76" s="67">
        <v>861</v>
      </c>
      <c r="C76" s="68" t="s">
        <v>224</v>
      </c>
      <c r="D76" s="68" t="s">
        <v>232</v>
      </c>
      <c r="E76" s="68" t="s">
        <v>251</v>
      </c>
      <c r="F76" s="68" t="s">
        <v>138</v>
      </c>
      <c r="G76" s="69" t="s">
        <v>182</v>
      </c>
      <c r="H76" s="71">
        <v>113</v>
      </c>
      <c r="I76" s="68" t="s">
        <v>226</v>
      </c>
      <c r="J76" s="68" t="s">
        <v>219</v>
      </c>
      <c r="K76" s="68" t="s">
        <v>222</v>
      </c>
      <c r="L76" s="68" t="s">
        <v>61</v>
      </c>
    </row>
    <row r="77" spans="2:12" ht="20.100000000000001" customHeight="1">
      <c r="B77" s="67">
        <v>862</v>
      </c>
      <c r="C77" s="68" t="s">
        <v>226</v>
      </c>
      <c r="D77" s="68" t="s">
        <v>228</v>
      </c>
      <c r="E77" s="68" t="s">
        <v>241</v>
      </c>
      <c r="F77" s="68" t="s">
        <v>100</v>
      </c>
      <c r="G77" s="69" t="s">
        <v>182</v>
      </c>
      <c r="H77" s="71">
        <v>769</v>
      </c>
      <c r="I77" s="68" t="s">
        <v>224</v>
      </c>
      <c r="J77" s="68" t="s">
        <v>228</v>
      </c>
      <c r="K77" s="68" t="s">
        <v>239</v>
      </c>
      <c r="L77" s="68" t="s">
        <v>112</v>
      </c>
    </row>
    <row r="78" spans="2:12" ht="20.100000000000001" customHeight="1">
      <c r="B78" s="67">
        <v>873</v>
      </c>
      <c r="C78" s="68" t="s">
        <v>223</v>
      </c>
      <c r="D78" s="68" t="s">
        <v>229</v>
      </c>
      <c r="E78" s="68" t="s">
        <v>243</v>
      </c>
      <c r="F78" s="68" t="s">
        <v>82</v>
      </c>
      <c r="G78" s="69" t="s">
        <v>182</v>
      </c>
      <c r="H78" s="71">
        <v>112</v>
      </c>
      <c r="I78" s="68" t="s">
        <v>224</v>
      </c>
      <c r="J78" s="68" t="s">
        <v>219</v>
      </c>
      <c r="K78" s="68" t="s">
        <v>220</v>
      </c>
      <c r="L78" s="68" t="s">
        <v>61</v>
      </c>
    </row>
    <row r="79" spans="2:12" ht="20.100000000000001" customHeight="1">
      <c r="B79" s="67">
        <v>1023</v>
      </c>
      <c r="C79" s="68" t="s">
        <v>224</v>
      </c>
      <c r="D79" s="68" t="s">
        <v>229</v>
      </c>
      <c r="E79" s="68" t="s">
        <v>242</v>
      </c>
      <c r="F79" s="68" t="s">
        <v>64</v>
      </c>
      <c r="G79" s="69" t="s">
        <v>182</v>
      </c>
      <c r="H79" s="71">
        <v>1015</v>
      </c>
      <c r="I79" s="68" t="s">
        <v>223</v>
      </c>
      <c r="J79" s="68" t="s">
        <v>228</v>
      </c>
      <c r="K79" s="68" t="s">
        <v>240</v>
      </c>
      <c r="L79" s="68" t="s">
        <v>73</v>
      </c>
    </row>
  </sheetData>
  <autoFilter ref="B4:M63">
    <filterColumn colId="11">
      <customFilters>
        <customFilter operator="greaterThan" val="0.1"/>
      </customFilters>
    </filterColumn>
  </autoFilter>
  <pageMargins left="0.7" right="0.7" top="0.75" bottom="0.75" header="0.3" footer="0.3"/>
  <pageSetup paperSize="0" scale="82" fitToHeight="0" orientation="landscape" r:id="rId1"/>
  <legacyDrawing r:id="rId2"/>
</worksheet>
</file>

<file path=xl/worksheets/sheet12.xml><?xml version="1.0" encoding="utf-8"?>
<worksheet xmlns="http://schemas.openxmlformats.org/spreadsheetml/2006/main" xmlns:r="http://schemas.openxmlformats.org/officeDocument/2006/relationships">
  <sheetPr codeName="Sheet9" filterMode="1">
    <pageSetUpPr fitToPage="1"/>
  </sheetPr>
  <dimension ref="A1:M126"/>
  <sheetViews>
    <sheetView workbookViewId="0">
      <selection activeCell="N80" sqref="N80"/>
    </sheetView>
  </sheetViews>
  <sheetFormatPr defaultColWidth="11" defaultRowHeight="20.100000000000001" customHeight="1"/>
  <cols>
    <col min="1" max="1" width="13.625" style="1" bestFit="1" customWidth="1"/>
    <col min="2" max="2" width="4.875" bestFit="1" customWidth="1"/>
    <col min="3" max="3" width="22.125" style="1" bestFit="1" customWidth="1"/>
    <col min="4" max="4" width="7" bestFit="1" customWidth="1"/>
    <col min="5" max="5" width="14" bestFit="1" customWidth="1"/>
    <col min="6" max="6" width="20.25" bestFit="1" customWidth="1"/>
    <col min="7" max="7" width="5.75" style="1" bestFit="1" customWidth="1"/>
    <col min="8" max="11" width="5.125" bestFit="1" customWidth="1"/>
    <col min="12" max="12" width="13.375" customWidth="1"/>
    <col min="13" max="13" width="10.625" bestFit="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185</v>
      </c>
      <c r="C2" t="str">
        <f>Results!B3</f>
        <v>Three Player Team Event</v>
      </c>
    </row>
    <row r="3" spans="1:13" ht="20.100000000000001" customHeight="1">
      <c r="B3" s="37"/>
      <c r="C3" t="str">
        <f>Results!B4</f>
        <v>Open Theme</v>
      </c>
    </row>
    <row r="4" spans="1:13" ht="12.75" hidden="1">
      <c r="B4" s="37"/>
      <c r="M4" s="66" t="s">
        <v>181</v>
      </c>
    </row>
    <row r="5" spans="1:13" ht="12.75" hidden="1">
      <c r="B5" s="67">
        <f>Results!A8</f>
        <v>16</v>
      </c>
      <c r="C5" s="68" t="str">
        <f>Results!C8</f>
        <v>Player A</v>
      </c>
      <c r="D5" s="68" t="str">
        <f>Results!B8</f>
        <v>Team 6 A</v>
      </c>
      <c r="E5" s="68" t="str">
        <f>Results!D8</f>
        <v>Team 6</v>
      </c>
      <c r="F5" s="68" t="str">
        <f>Results!G8</f>
        <v/>
      </c>
      <c r="G5" s="69" t="s">
        <v>182</v>
      </c>
      <c r="H5" s="71">
        <f>VLOOKUP(B5,Results!$A$8:BF66,58,FALSE)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hidden="1">
      <c r="B6" s="67">
        <f>Results!A9</f>
        <v>17</v>
      </c>
      <c r="C6" s="68" t="str">
        <f>Results!C9</f>
        <v>Player B</v>
      </c>
      <c r="D6" s="68" t="str">
        <f>Results!B9</f>
        <v>Team 6 B</v>
      </c>
      <c r="E6" s="68" t="str">
        <f>Results!D9</f>
        <v>Team 6</v>
      </c>
      <c r="F6" s="68" t="str">
        <f>Results!G9</f>
        <v/>
      </c>
      <c r="G6" s="69" t="s">
        <v>182</v>
      </c>
      <c r="H6" s="71">
        <f>VLOOKUP(B6,Results!$A$8:BF67,58,FALSE)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hidden="1">
      <c r="B7" s="67">
        <f>Results!A10</f>
        <v>18</v>
      </c>
      <c r="C7" s="68" t="str">
        <f>Results!C10</f>
        <v>Player C</v>
      </c>
      <c r="D7" s="68" t="str">
        <f>Results!B10</f>
        <v>Team 6 C</v>
      </c>
      <c r="E7" s="68" t="str">
        <f>Results!D10</f>
        <v>Team 6</v>
      </c>
      <c r="F7" s="68" t="str">
        <f>Results!G10</f>
        <v/>
      </c>
      <c r="G7" s="69" t="s">
        <v>182</v>
      </c>
      <c r="H7" s="71">
        <f>VLOOKUP(B7,Results!$A$8:BF68,58,FALSE)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hidden="1">
      <c r="B8" s="67">
        <f>Results!A11</f>
        <v>7</v>
      </c>
      <c r="C8" s="68" t="str">
        <f>Results!C11</f>
        <v>Player A</v>
      </c>
      <c r="D8" s="68" t="str">
        <f>Results!B11</f>
        <v>Team 3 A</v>
      </c>
      <c r="E8" s="68" t="str">
        <f>Results!D11</f>
        <v>Team 3</v>
      </c>
      <c r="F8" s="68" t="str">
        <f>Results!G11</f>
        <v/>
      </c>
      <c r="G8" s="69" t="s">
        <v>182</v>
      </c>
      <c r="H8" s="71">
        <f>VLOOKUP(B8,Results!$A$8:BF69,58,FALSE)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hidden="1">
      <c r="B9" s="67">
        <f>Results!A12</f>
        <v>8</v>
      </c>
      <c r="C9" s="68" t="str">
        <f>Results!C12</f>
        <v>Player B</v>
      </c>
      <c r="D9" s="68" t="str">
        <f>Results!B12</f>
        <v>Team 3 B</v>
      </c>
      <c r="E9" s="68" t="str">
        <f>Results!D12</f>
        <v>Team 3</v>
      </c>
      <c r="F9" s="68" t="str">
        <f>Results!G12</f>
        <v/>
      </c>
      <c r="G9" s="69" t="s">
        <v>182</v>
      </c>
      <c r="H9" s="71">
        <f>VLOOKUP(B9,Results!$A$8:BF70,58,FALSE)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hidden="1">
      <c r="B10" s="67">
        <f>Results!A13</f>
        <v>9</v>
      </c>
      <c r="C10" s="68" t="str">
        <f>Results!C13</f>
        <v>Player C</v>
      </c>
      <c r="D10" s="68" t="str">
        <f>Results!B13</f>
        <v>Team 3 C</v>
      </c>
      <c r="E10" s="68" t="str">
        <f>Results!D13</f>
        <v>Team 3</v>
      </c>
      <c r="F10" s="68" t="str">
        <f>Results!G13</f>
        <v/>
      </c>
      <c r="G10" s="69" t="s">
        <v>182</v>
      </c>
      <c r="H10" s="71">
        <f>VLOOKUP(B10,Results!$A$8:BF71,58,FALSE)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hidden="1">
      <c r="B11" s="67">
        <f>Results!A14</f>
        <v>19</v>
      </c>
      <c r="C11" s="68" t="str">
        <f>Results!C14</f>
        <v>Player A</v>
      </c>
      <c r="D11" s="68" t="str">
        <f>Results!B14</f>
        <v>Team 7 A</v>
      </c>
      <c r="E11" s="68" t="str">
        <f>Results!D14</f>
        <v>Team 7</v>
      </c>
      <c r="F11" s="68" t="str">
        <f>Results!G14</f>
        <v/>
      </c>
      <c r="G11" s="69" t="s">
        <v>182</v>
      </c>
      <c r="H11" s="71">
        <f>VLOOKUP(B11,Results!$A$8:BF72,58,FALSE)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hidden="1">
      <c r="B12" s="67">
        <f>Results!A15</f>
        <v>20</v>
      </c>
      <c r="C12" s="68" t="str">
        <f>Results!C15</f>
        <v>Player B</v>
      </c>
      <c r="D12" s="68" t="str">
        <f>Results!B15</f>
        <v>Team 7 B</v>
      </c>
      <c r="E12" s="68" t="str">
        <f>Results!D15</f>
        <v>Team 7</v>
      </c>
      <c r="F12" s="68" t="str">
        <f>Results!G15</f>
        <v/>
      </c>
      <c r="G12" s="69" t="s">
        <v>182</v>
      </c>
      <c r="H12" s="71">
        <f>VLOOKUP(B12,Results!$A$8:BF73,58,FALSE)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hidden="1">
      <c r="B13" s="67">
        <f>Results!A16</f>
        <v>21</v>
      </c>
      <c r="C13" s="68" t="str">
        <f>Results!C16</f>
        <v>Player C</v>
      </c>
      <c r="D13" s="68" t="str">
        <f>Results!B16</f>
        <v>Team 7 C</v>
      </c>
      <c r="E13" s="68" t="str">
        <f>Results!D16</f>
        <v>Team 7</v>
      </c>
      <c r="F13" s="68" t="str">
        <f>Results!G16</f>
        <v/>
      </c>
      <c r="G13" s="69" t="s">
        <v>182</v>
      </c>
      <c r="H13" s="71">
        <f>VLOOKUP(B13,Results!$A$8:BF74,58,FALSE)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hidden="1">
      <c r="B14" s="67">
        <f>Results!A17</f>
        <v>1</v>
      </c>
      <c r="C14" s="68" t="str">
        <f>Results!C17</f>
        <v>Player A</v>
      </c>
      <c r="D14" s="68" t="str">
        <f>Results!B17</f>
        <v>Team 1 A</v>
      </c>
      <c r="E14" s="68" t="str">
        <f>Results!D17</f>
        <v>Team 1</v>
      </c>
      <c r="F14" s="68" t="str">
        <f>Results!G17</f>
        <v/>
      </c>
      <c r="G14" s="69" t="s">
        <v>182</v>
      </c>
      <c r="H14" s="71">
        <f>VLOOKUP(B14,Results!$A$8:BF75,58,FALSE)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hidden="1">
      <c r="B15" s="67">
        <f>Results!A18</f>
        <v>2</v>
      </c>
      <c r="C15" s="68" t="str">
        <f>Results!C18</f>
        <v>Player B</v>
      </c>
      <c r="D15" s="68" t="str">
        <f>Results!B18</f>
        <v>Team 1 B</v>
      </c>
      <c r="E15" s="68" t="str">
        <f>Results!D18</f>
        <v>Team 1</v>
      </c>
      <c r="F15" s="68" t="str">
        <f>Results!G18</f>
        <v/>
      </c>
      <c r="G15" s="69" t="s">
        <v>182</v>
      </c>
      <c r="H15" s="71">
        <f>VLOOKUP(B15,Results!$A$8:BF76,58,FALSE)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hidden="1">
      <c r="B16" s="67">
        <f>Results!A19</f>
        <v>3</v>
      </c>
      <c r="C16" s="68" t="str">
        <f>Results!C19</f>
        <v>Player C</v>
      </c>
      <c r="D16" s="68" t="str">
        <f>Results!B19</f>
        <v>Team 1 C</v>
      </c>
      <c r="E16" s="68" t="str">
        <f>Results!D19</f>
        <v>Team 1</v>
      </c>
      <c r="F16" s="68" t="str">
        <f>Results!G19</f>
        <v/>
      </c>
      <c r="G16" s="69" t="s">
        <v>182</v>
      </c>
      <c r="H16" s="71">
        <f>VLOOKUP(B16,Results!$A$8:BF77,58,FALSE)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hidden="1">
      <c r="B17" s="67">
        <f>Results!A20</f>
        <v>22</v>
      </c>
      <c r="C17" s="68" t="str">
        <f>Results!C20</f>
        <v>Player A</v>
      </c>
      <c r="D17" s="68" t="str">
        <f>Results!B20</f>
        <v>Team 8 A</v>
      </c>
      <c r="E17" s="68" t="str">
        <f>Results!D20</f>
        <v>Team 8</v>
      </c>
      <c r="F17" s="68" t="str">
        <f>Results!G20</f>
        <v/>
      </c>
      <c r="G17" s="69" t="s">
        <v>182</v>
      </c>
      <c r="H17" s="71">
        <f>VLOOKUP(B17,Results!$A$8:BF78,58,FALSE)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hidden="1">
      <c r="B18" s="67">
        <f>Results!A21</f>
        <v>23</v>
      </c>
      <c r="C18" s="68" t="str">
        <f>Results!C21</f>
        <v>Player B</v>
      </c>
      <c r="D18" s="68" t="str">
        <f>Results!B21</f>
        <v>Team 8 B</v>
      </c>
      <c r="E18" s="68" t="str">
        <f>Results!D21</f>
        <v>Team 8</v>
      </c>
      <c r="F18" s="68" t="str">
        <f>Results!G21</f>
        <v/>
      </c>
      <c r="G18" s="69" t="s">
        <v>182</v>
      </c>
      <c r="H18" s="71">
        <f>VLOOKUP(B18,Results!$A$8:BF79,58,FALSE)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hidden="1">
      <c r="B19" s="67">
        <f>Results!A22</f>
        <v>24</v>
      </c>
      <c r="C19" s="68" t="str">
        <f>Results!C22</f>
        <v>Player C</v>
      </c>
      <c r="D19" s="68" t="str">
        <f>Results!B22</f>
        <v>Team 8 C</v>
      </c>
      <c r="E19" s="68" t="str">
        <f>Results!D22</f>
        <v>Team 8</v>
      </c>
      <c r="F19" s="68" t="str">
        <f>Results!G22</f>
        <v/>
      </c>
      <c r="G19" s="69" t="s">
        <v>182</v>
      </c>
      <c r="H19" s="71">
        <f>VLOOKUP(B19,Results!$A$8:BF80,58,FALSE)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hidden="1">
      <c r="B20" s="67">
        <f>Results!A23</f>
        <v>13</v>
      </c>
      <c r="C20" s="68" t="str">
        <f>Results!C23</f>
        <v>Player A</v>
      </c>
      <c r="D20" s="68" t="str">
        <f>Results!B23</f>
        <v>Team 5 A</v>
      </c>
      <c r="E20" s="68" t="str">
        <f>Results!D23</f>
        <v>Team 5</v>
      </c>
      <c r="F20" s="68" t="str">
        <f>Results!G23</f>
        <v/>
      </c>
      <c r="G20" s="69" t="s">
        <v>182</v>
      </c>
      <c r="H20" s="71">
        <f>VLOOKUP(B20,Results!$A$8:BF81,58,FALSE)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hidden="1">
      <c r="B21" s="67">
        <f>Results!A24</f>
        <v>14</v>
      </c>
      <c r="C21" s="68" t="str">
        <f>Results!C24</f>
        <v>Player B</v>
      </c>
      <c r="D21" s="68" t="str">
        <f>Results!B24</f>
        <v>Team 5 B</v>
      </c>
      <c r="E21" s="68" t="str">
        <f>Results!D24</f>
        <v>Team 5</v>
      </c>
      <c r="F21" s="68" t="str">
        <f>Results!G24</f>
        <v/>
      </c>
      <c r="G21" s="69" t="s">
        <v>182</v>
      </c>
      <c r="H21" s="71">
        <f>VLOOKUP(B21,Results!$A$8:BF82,58,FALSE)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hidden="1">
      <c r="B22" s="67">
        <f>Results!A25</f>
        <v>15</v>
      </c>
      <c r="C22" s="68" t="str">
        <f>Results!C25</f>
        <v>Player C</v>
      </c>
      <c r="D22" s="68" t="str">
        <f>Results!B25</f>
        <v>Team 5 C</v>
      </c>
      <c r="E22" s="68" t="str">
        <f>Results!D25</f>
        <v>Team 5</v>
      </c>
      <c r="F22" s="68" t="str">
        <f>Results!G25</f>
        <v/>
      </c>
      <c r="G22" s="69" t="s">
        <v>182</v>
      </c>
      <c r="H22" s="71">
        <f>VLOOKUP(B22,Results!$A$8:BF83,58,FALSE)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hidden="1">
      <c r="B23" s="67">
        <f>Results!A26</f>
        <v>4</v>
      </c>
      <c r="C23" s="68" t="str">
        <f>Results!C26</f>
        <v>Player A</v>
      </c>
      <c r="D23" s="68" t="str">
        <f>Results!B26</f>
        <v>Team 2 A</v>
      </c>
      <c r="E23" s="68" t="str">
        <f>Results!D26</f>
        <v>Team 2</v>
      </c>
      <c r="F23" s="68" t="str">
        <f>Results!G26</f>
        <v/>
      </c>
      <c r="G23" s="69" t="s">
        <v>182</v>
      </c>
      <c r="H23" s="71">
        <f>VLOOKUP(B23,Results!$A$8:BF84,58,FALSE)</f>
        <v>0</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hidden="1">
      <c r="B24" s="67">
        <f>Results!A27</f>
        <v>5</v>
      </c>
      <c r="C24" s="68" t="str">
        <f>Results!C27</f>
        <v>Player B</v>
      </c>
      <c r="D24" s="68" t="str">
        <f>Results!B27</f>
        <v>Team 2 B</v>
      </c>
      <c r="E24" s="68" t="str">
        <f>Results!D27</f>
        <v>Team 2</v>
      </c>
      <c r="F24" s="68" t="str">
        <f>Results!G27</f>
        <v/>
      </c>
      <c r="G24" s="69" t="s">
        <v>182</v>
      </c>
      <c r="H24" s="71">
        <f>VLOOKUP(B24,Results!$A$8:BF85,58,FALSE)</f>
        <v>0</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hidden="1">
      <c r="B25" s="67">
        <f>Results!A28</f>
        <v>6</v>
      </c>
      <c r="C25" s="68" t="str">
        <f>Results!C28</f>
        <v>Player C</v>
      </c>
      <c r="D25" s="68" t="str">
        <f>Results!B28</f>
        <v>Team 2 C</v>
      </c>
      <c r="E25" s="68" t="str">
        <f>Results!D28</f>
        <v>Team 2</v>
      </c>
      <c r="F25" s="68" t="str">
        <f>Results!G28</f>
        <v/>
      </c>
      <c r="G25" s="69" t="s">
        <v>182</v>
      </c>
      <c r="H25" s="71">
        <f>VLOOKUP(B25,Results!$A$8:BF86,58,FALSE)</f>
        <v>0</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hidden="1">
      <c r="B26" s="67">
        <f>Results!A29</f>
        <v>10</v>
      </c>
      <c r="C26" s="68" t="str">
        <f>Results!C29</f>
        <v>Player A</v>
      </c>
      <c r="D26" s="68" t="str">
        <f>Results!B29</f>
        <v>Team 4 A</v>
      </c>
      <c r="E26" s="68" t="str">
        <f>Results!D29</f>
        <v>Team 4</v>
      </c>
      <c r="F26" s="68" t="str">
        <f>Results!G29</f>
        <v/>
      </c>
      <c r="G26" s="69" t="s">
        <v>182</v>
      </c>
      <c r="H26" s="71">
        <f>VLOOKUP(B26,Results!$A$8:BF87,58,FALSE)</f>
        <v>0</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hidden="1">
      <c r="B27" s="67">
        <f>Results!A30</f>
        <v>11</v>
      </c>
      <c r="C27" s="68" t="str">
        <f>Results!C30</f>
        <v>Player B</v>
      </c>
      <c r="D27" s="68" t="str">
        <f>Results!B30</f>
        <v>Team 4 B</v>
      </c>
      <c r="E27" s="68" t="str">
        <f>Results!D30</f>
        <v>Team 4</v>
      </c>
      <c r="F27" s="68" t="str">
        <f>Results!G30</f>
        <v/>
      </c>
      <c r="G27" s="69" t="s">
        <v>182</v>
      </c>
      <c r="H27" s="71">
        <f>VLOOKUP(B27,Results!$A$8:BF88,58,FALSE)</f>
        <v>0</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hidden="1">
      <c r="B28" s="67">
        <f>Results!A31</f>
        <v>12</v>
      </c>
      <c r="C28" s="68" t="str">
        <f>Results!C31</f>
        <v>Player C</v>
      </c>
      <c r="D28" s="68" t="str">
        <f>Results!B31</f>
        <v>Team 4 C</v>
      </c>
      <c r="E28" s="68" t="str">
        <f>Results!D31</f>
        <v>Team 4</v>
      </c>
      <c r="F28" s="68" t="str">
        <f>Results!G31</f>
        <v/>
      </c>
      <c r="G28" s="69" t="s">
        <v>182</v>
      </c>
      <c r="H28" s="71">
        <f>VLOOKUP(B28,Results!$A$8:BF89,58,FALSE)</f>
        <v>0</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hidden="1">
      <c r="B29" s="67">
        <f>Results!A32</f>
        <v>25</v>
      </c>
      <c r="C29" s="68" t="str">
        <f>Results!C32</f>
        <v>Player A</v>
      </c>
      <c r="D29" s="68" t="str">
        <f>Results!B32</f>
        <v>Team 9 A</v>
      </c>
      <c r="E29" s="68" t="str">
        <f>Results!D32</f>
        <v>Team 9</v>
      </c>
      <c r="F29" s="68" t="str">
        <f>Results!G32</f>
        <v/>
      </c>
      <c r="G29" s="69" t="s">
        <v>182</v>
      </c>
      <c r="H29" s="71">
        <f>VLOOKUP(B29,Results!$A$8:BF90,58,FALSE)</f>
        <v>0</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hidden="1">
      <c r="B30" s="67">
        <f>Results!A33</f>
        <v>26</v>
      </c>
      <c r="C30" s="68" t="str">
        <f>Results!C33</f>
        <v>Player B</v>
      </c>
      <c r="D30" s="68" t="str">
        <f>Results!B33</f>
        <v>Team 9 B</v>
      </c>
      <c r="E30" s="68" t="str">
        <f>Results!D33</f>
        <v>Team 9</v>
      </c>
      <c r="F30" s="68" t="str">
        <f>Results!G33</f>
        <v/>
      </c>
      <c r="G30" s="69" t="s">
        <v>182</v>
      </c>
      <c r="H30" s="71">
        <f>VLOOKUP(B30,Results!$A$8:BF91,58,FALSE)</f>
        <v>0</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hidden="1">
      <c r="B31" s="67">
        <f>Results!A34</f>
        <v>27</v>
      </c>
      <c r="C31" s="68" t="str">
        <f>Results!C34</f>
        <v>Player C</v>
      </c>
      <c r="D31" s="68" t="str">
        <f>Results!B34</f>
        <v>Team 9 C</v>
      </c>
      <c r="E31" s="68" t="str">
        <f>Results!D34</f>
        <v>Team 9</v>
      </c>
      <c r="F31" s="68" t="str">
        <f>Results!G34</f>
        <v/>
      </c>
      <c r="G31" s="69" t="s">
        <v>182</v>
      </c>
      <c r="H31" s="71">
        <f>VLOOKUP(B31,Results!$A$8:BF92,58,FALSE)</f>
        <v>0</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hidden="1">
      <c r="B32" s="67">
        <f>Results!A35</f>
        <v>28</v>
      </c>
      <c r="C32" s="68" t="str">
        <f>Results!C35</f>
        <v>Player A</v>
      </c>
      <c r="D32" s="68" t="str">
        <f>Results!B35</f>
        <v>Team 10 A</v>
      </c>
      <c r="E32" s="68" t="str">
        <f>Results!D35</f>
        <v>Team 10</v>
      </c>
      <c r="F32" s="68" t="str">
        <f>Results!G35</f>
        <v/>
      </c>
      <c r="G32" s="69" t="s">
        <v>182</v>
      </c>
      <c r="H32" s="71">
        <f>VLOOKUP(B32,Results!$A$8:BF93,58,FALSE)</f>
        <v>0</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hidden="1">
      <c r="B33" s="67">
        <f>Results!A36</f>
        <v>29</v>
      </c>
      <c r="C33" s="68" t="str">
        <f>Results!C36</f>
        <v>Player B</v>
      </c>
      <c r="D33" s="68" t="str">
        <f>Results!B36</f>
        <v>Team 10 B</v>
      </c>
      <c r="E33" s="68" t="str">
        <f>Results!D36</f>
        <v>Team 10</v>
      </c>
      <c r="F33" s="68" t="str">
        <f>Results!G36</f>
        <v/>
      </c>
      <c r="G33" s="69" t="s">
        <v>182</v>
      </c>
      <c r="H33" s="71">
        <f>VLOOKUP(B33,Results!$A$8:BF94,58,FALSE)</f>
        <v>0</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hidden="1">
      <c r="B34" s="67">
        <f>Results!A37</f>
        <v>30</v>
      </c>
      <c r="C34" s="68" t="str">
        <f>Results!C37</f>
        <v>Player C</v>
      </c>
      <c r="D34" s="68" t="str">
        <f>Results!B37</f>
        <v>Team 10 C</v>
      </c>
      <c r="E34" s="68" t="str">
        <f>Results!D37</f>
        <v>Team 10</v>
      </c>
      <c r="F34" s="68" t="str">
        <f>Results!G37</f>
        <v/>
      </c>
      <c r="G34" s="69" t="s">
        <v>182</v>
      </c>
      <c r="H34" s="71">
        <f>VLOOKUP(B34,Results!$A$8:BF95,58,FALSE)</f>
        <v>0</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hidden="1">
      <c r="B35" s="67">
        <f>Results!A38</f>
        <v>0</v>
      </c>
      <c r="C35" s="68">
        <f>Results!C38</f>
        <v>0</v>
      </c>
      <c r="D35" s="68">
        <f>Results!B38</f>
        <v>0</v>
      </c>
      <c r="E35" s="68">
        <f>Results!D38</f>
        <v>0</v>
      </c>
      <c r="F35" s="68" t="str">
        <f>Results!G38</f>
        <v/>
      </c>
      <c r="G35" s="69" t="s">
        <v>182</v>
      </c>
      <c r="H35" s="71" t="e">
        <f>VLOOKUP(B35,Results!$A$8:BF96,58,FALSE)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hidden="1">
      <c r="B36" s="67">
        <f>Results!A39</f>
        <v>0</v>
      </c>
      <c r="C36" s="68">
        <f>Results!C39</f>
        <v>0</v>
      </c>
      <c r="D36" s="68">
        <f>Results!B39</f>
        <v>0</v>
      </c>
      <c r="E36" s="68">
        <f>Results!D39</f>
        <v>0</v>
      </c>
      <c r="F36" s="68" t="str">
        <f>Results!G39</f>
        <v/>
      </c>
      <c r="G36" s="69" t="s">
        <v>182</v>
      </c>
      <c r="H36" s="71" t="e">
        <f>VLOOKUP(B36,Results!$A$8:BF97,58,FALSE)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hidden="1">
      <c r="B37" s="67">
        <f>Results!A40</f>
        <v>0</v>
      </c>
      <c r="C37" s="68">
        <f>Results!C40</f>
        <v>0</v>
      </c>
      <c r="D37" s="68">
        <f>Results!B40</f>
        <v>0</v>
      </c>
      <c r="E37" s="68">
        <f>Results!D40</f>
        <v>0</v>
      </c>
      <c r="F37" s="68" t="str">
        <f>Results!G40</f>
        <v/>
      </c>
      <c r="G37" s="69" t="s">
        <v>182</v>
      </c>
      <c r="H37" s="71" t="e">
        <f>VLOOKUP(B37,Results!$A$8:BF98,58,FALSE)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hidden="1">
      <c r="B38" s="67">
        <f>Results!A41</f>
        <v>0</v>
      </c>
      <c r="C38" s="68">
        <f>Results!C41</f>
        <v>0</v>
      </c>
      <c r="D38" s="68">
        <f>Results!B41</f>
        <v>0</v>
      </c>
      <c r="E38" s="68">
        <f>Results!D41</f>
        <v>0</v>
      </c>
      <c r="F38" s="68" t="str">
        <f>Results!G41</f>
        <v/>
      </c>
      <c r="G38" s="69" t="s">
        <v>182</v>
      </c>
      <c r="H38" s="71" t="e">
        <f>VLOOKUP(B38,Results!$A$8:BF99,58,FALSE)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hidden="1">
      <c r="B39" s="67">
        <f>Results!A42</f>
        <v>0</v>
      </c>
      <c r="C39" s="68">
        <f>Results!C42</f>
        <v>0</v>
      </c>
      <c r="D39" s="68">
        <f>Results!B42</f>
        <v>0</v>
      </c>
      <c r="E39" s="68">
        <f>Results!D42</f>
        <v>0</v>
      </c>
      <c r="F39" s="68" t="str">
        <f>Results!G42</f>
        <v/>
      </c>
      <c r="G39" s="69" t="s">
        <v>182</v>
      </c>
      <c r="H39" s="71" t="e">
        <f>VLOOKUP(B39,Results!$A$8:BF100,58,FALSE)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hidden="1">
      <c r="B40" s="67">
        <f>Results!A43</f>
        <v>0</v>
      </c>
      <c r="C40" s="68">
        <f>Results!C43</f>
        <v>0</v>
      </c>
      <c r="D40" s="68">
        <f>Results!B43</f>
        <v>0</v>
      </c>
      <c r="E40" s="68">
        <f>Results!D43</f>
        <v>0</v>
      </c>
      <c r="F40" s="68" t="str">
        <f>Results!G43</f>
        <v/>
      </c>
      <c r="G40" s="69" t="s">
        <v>182</v>
      </c>
      <c r="H40" s="71" t="e">
        <f>VLOOKUP(B40,Results!$A$8:BF101,58,FALSE)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hidden="1">
      <c r="B41" s="67">
        <f>Results!A44</f>
        <v>0</v>
      </c>
      <c r="C41" s="68">
        <f>Results!C44</f>
        <v>0</v>
      </c>
      <c r="D41" s="68">
        <f>Results!B44</f>
        <v>0</v>
      </c>
      <c r="E41" s="68">
        <f>Results!D44</f>
        <v>0</v>
      </c>
      <c r="F41" s="68" t="str">
        <f>Results!G44</f>
        <v/>
      </c>
      <c r="G41" s="69" t="s">
        <v>182</v>
      </c>
      <c r="H41" s="71" t="e">
        <f>VLOOKUP(B41,Results!$A$8:BF102,58,FALSE)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hidden="1">
      <c r="B42" s="67">
        <f>Results!A45</f>
        <v>0</v>
      </c>
      <c r="C42" s="68">
        <f>Results!C45</f>
        <v>0</v>
      </c>
      <c r="D42" s="68">
        <f>Results!B45</f>
        <v>0</v>
      </c>
      <c r="E42" s="68">
        <f>Results!D45</f>
        <v>0</v>
      </c>
      <c r="F42" s="68" t="str">
        <f>Results!G45</f>
        <v/>
      </c>
      <c r="G42" s="69" t="s">
        <v>182</v>
      </c>
      <c r="H42" s="71" t="e">
        <f>VLOOKUP(B42,Results!$A$8:BF103,58,FALSE)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hidden="1">
      <c r="B43" s="67">
        <f>Results!A46</f>
        <v>0</v>
      </c>
      <c r="C43" s="68">
        <f>Results!C46</f>
        <v>0</v>
      </c>
      <c r="D43" s="68">
        <f>Results!B46</f>
        <v>0</v>
      </c>
      <c r="E43" s="68">
        <f>Results!D46</f>
        <v>0</v>
      </c>
      <c r="F43" s="68" t="str">
        <f>Results!G46</f>
        <v/>
      </c>
      <c r="G43" s="69" t="s">
        <v>182</v>
      </c>
      <c r="H43" s="71" t="e">
        <f>VLOOKUP(B43,Results!$A$8:BF104,58,FALSE)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hidden="1">
      <c r="B44" s="67">
        <f>Results!A47</f>
        <v>0</v>
      </c>
      <c r="C44" s="68">
        <f>Results!C47</f>
        <v>0</v>
      </c>
      <c r="D44" s="68">
        <f>Results!B47</f>
        <v>0</v>
      </c>
      <c r="E44" s="68">
        <f>Results!D47</f>
        <v>0</v>
      </c>
      <c r="F44" s="68" t="str">
        <f>Results!G47</f>
        <v/>
      </c>
      <c r="G44" s="69" t="s">
        <v>182</v>
      </c>
      <c r="H44" s="71" t="e">
        <f>VLOOKUP(B44,Results!$A$8:BF105,58,FALSE)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hidden="1">
      <c r="B45" s="67">
        <f>Results!A48</f>
        <v>0</v>
      </c>
      <c r="C45" s="68">
        <f>Results!C48</f>
        <v>0</v>
      </c>
      <c r="D45" s="68">
        <f>Results!B48</f>
        <v>0</v>
      </c>
      <c r="E45" s="68">
        <f>Results!D48</f>
        <v>0</v>
      </c>
      <c r="F45" s="68" t="str">
        <f>Results!G48</f>
        <v/>
      </c>
      <c r="G45" s="69" t="s">
        <v>182</v>
      </c>
      <c r="H45" s="71" t="e">
        <f>VLOOKUP(B45,Results!$A$8:BF106,58,FALSE)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hidden="1">
      <c r="B46" s="67">
        <f>Results!A49</f>
        <v>0</v>
      </c>
      <c r="C46" s="68">
        <f>Results!C49</f>
        <v>0</v>
      </c>
      <c r="D46" s="68">
        <f>Results!B49</f>
        <v>0</v>
      </c>
      <c r="E46" s="68">
        <f>Results!D49</f>
        <v>0</v>
      </c>
      <c r="F46" s="68" t="str">
        <f>Results!G49</f>
        <v/>
      </c>
      <c r="G46" s="69" t="s">
        <v>182</v>
      </c>
      <c r="H46" s="71" t="e">
        <f>VLOOKUP(B46,Results!$A$8:BF108,58,FALSE)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hidden="1">
      <c r="B47" s="67">
        <f>Results!A50</f>
        <v>0</v>
      </c>
      <c r="C47" s="68">
        <f>Results!C50</f>
        <v>0</v>
      </c>
      <c r="D47" s="68">
        <f>Results!B50</f>
        <v>0</v>
      </c>
      <c r="E47" s="68">
        <f>Results!D50</f>
        <v>0</v>
      </c>
      <c r="F47" s="68" t="str">
        <f>Results!G50</f>
        <v/>
      </c>
      <c r="G47" s="69" t="s">
        <v>182</v>
      </c>
      <c r="H47" s="71" t="e">
        <f>VLOOKUP(B47,Results!$A$8:BF109,58,FALSE)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hidden="1">
      <c r="B48" s="67">
        <f>Results!A51</f>
        <v>0</v>
      </c>
      <c r="C48" s="68">
        <f>Results!C51</f>
        <v>0</v>
      </c>
      <c r="D48" s="68">
        <f>Results!B51</f>
        <v>0</v>
      </c>
      <c r="E48" s="68">
        <f>Results!D51</f>
        <v>0</v>
      </c>
      <c r="F48" s="68" t="str">
        <f>Results!G51</f>
        <v/>
      </c>
      <c r="G48" s="69" t="s">
        <v>182</v>
      </c>
      <c r="H48" s="71" t="e">
        <f>VLOOKUP(B48,Results!$A$8:BF110,58,FALSE)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hidden="1">
      <c r="B49" s="67">
        <f>Results!A52</f>
        <v>0</v>
      </c>
      <c r="C49" s="68">
        <f>Results!C52</f>
        <v>0</v>
      </c>
      <c r="D49" s="68">
        <f>Results!B52</f>
        <v>0</v>
      </c>
      <c r="E49" s="68">
        <f>Results!D52</f>
        <v>0</v>
      </c>
      <c r="F49" s="68" t="str">
        <f>Results!G52</f>
        <v/>
      </c>
      <c r="G49" s="69" t="s">
        <v>182</v>
      </c>
      <c r="H49" s="71" t="e">
        <f>VLOOKUP(B49,Results!$A$8:BF111,58,FALSE)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hidden="1">
      <c r="B50" s="67">
        <f>Results!A53</f>
        <v>0</v>
      </c>
      <c r="C50" s="68">
        <f>Results!C53</f>
        <v>0</v>
      </c>
      <c r="D50" s="68">
        <f>Results!B53</f>
        <v>0</v>
      </c>
      <c r="E50" s="68">
        <f>Results!D53</f>
        <v>0</v>
      </c>
      <c r="F50" s="68" t="str">
        <f>Results!G53</f>
        <v/>
      </c>
      <c r="G50" s="69" t="s">
        <v>182</v>
      </c>
      <c r="H50" s="71" t="e">
        <f>VLOOKUP(B50,Results!$A$8:BF112,58,FALSE)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hidden="1">
      <c r="B51" s="67">
        <f>Results!A54</f>
        <v>0</v>
      </c>
      <c r="C51" s="68">
        <f>Results!C54</f>
        <v>0</v>
      </c>
      <c r="D51" s="68">
        <f>Results!B54</f>
        <v>0</v>
      </c>
      <c r="E51" s="68">
        <f>Results!D54</f>
        <v>0</v>
      </c>
      <c r="F51" s="68" t="str">
        <f>Results!G54</f>
        <v/>
      </c>
      <c r="G51" s="69" t="s">
        <v>182</v>
      </c>
      <c r="H51" s="71" t="e">
        <f>VLOOKUP(B51,Results!$A$8:BF113,58,FALSE)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hidden="1">
      <c r="B52" s="67">
        <f>Results!A55</f>
        <v>0</v>
      </c>
      <c r="C52" s="68">
        <f>Results!C55</f>
        <v>0</v>
      </c>
      <c r="D52" s="68">
        <f>Results!B55</f>
        <v>0</v>
      </c>
      <c r="E52" s="68">
        <f>Results!D55</f>
        <v>0</v>
      </c>
      <c r="F52" s="68" t="str">
        <f>Results!G55</f>
        <v/>
      </c>
      <c r="G52" s="69" t="s">
        <v>182</v>
      </c>
      <c r="H52" s="71" t="e">
        <f>VLOOKUP(B52,Results!$A$8:BF114,58,FALSE)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hidden="1">
      <c r="B53" s="67">
        <f>Results!A56</f>
        <v>0</v>
      </c>
      <c r="C53" s="68">
        <f>Results!C56</f>
        <v>0</v>
      </c>
      <c r="D53" s="68">
        <f>Results!B56</f>
        <v>0</v>
      </c>
      <c r="E53" s="68">
        <f>Results!D56</f>
        <v>0</v>
      </c>
      <c r="F53" s="68" t="str">
        <f>Results!G56</f>
        <v/>
      </c>
      <c r="G53" s="69" t="s">
        <v>182</v>
      </c>
      <c r="H53" s="71" t="e">
        <f>VLOOKUP(B53,Results!$A$8:BF115,58,FALSE)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hidden="1">
      <c r="B54" s="67">
        <f>Results!A57</f>
        <v>0</v>
      </c>
      <c r="C54" s="68">
        <f>Results!C57</f>
        <v>0</v>
      </c>
      <c r="D54" s="68">
        <f>Results!B57</f>
        <v>0</v>
      </c>
      <c r="E54" s="68">
        <f>Results!D57</f>
        <v>0</v>
      </c>
      <c r="F54" s="68" t="str">
        <f>Results!G57</f>
        <v/>
      </c>
      <c r="G54" s="69" t="s">
        <v>182</v>
      </c>
      <c r="H54" s="71" t="e">
        <f>VLOOKUP(B54,Results!$A$8:BF116,58,FALSE)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hidden="1">
      <c r="B55" s="67">
        <f>Results!A58</f>
        <v>0</v>
      </c>
      <c r="C55" s="68">
        <f>Results!C58</f>
        <v>0</v>
      </c>
      <c r="D55" s="68">
        <f>Results!B58</f>
        <v>0</v>
      </c>
      <c r="E55" s="68">
        <f>Results!D58</f>
        <v>0</v>
      </c>
      <c r="F55" s="68" t="str">
        <f>Results!G58</f>
        <v/>
      </c>
      <c r="G55" s="69" t="s">
        <v>182</v>
      </c>
      <c r="H55" s="71" t="e">
        <f>VLOOKUP(B55,Results!$A$8:BF117,58,FALSE)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hidden="1">
      <c r="B56" s="67">
        <f>Results!A59</f>
        <v>0</v>
      </c>
      <c r="C56" s="68">
        <f>Results!C59</f>
        <v>0</v>
      </c>
      <c r="D56" s="68">
        <f>Results!B59</f>
        <v>0</v>
      </c>
      <c r="E56" s="68">
        <f>Results!D59</f>
        <v>0</v>
      </c>
      <c r="F56" s="68" t="str">
        <f>Results!G59</f>
        <v/>
      </c>
      <c r="G56" s="69" t="s">
        <v>182</v>
      </c>
      <c r="H56" s="71" t="e">
        <f>VLOOKUP(B56,Results!$A$8:BF118,58,FALSE)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hidden="1">
      <c r="B57" s="67">
        <f>Results!A60</f>
        <v>0</v>
      </c>
      <c r="C57" s="68">
        <f>Results!C60</f>
        <v>0</v>
      </c>
      <c r="D57" s="68">
        <f>Results!B60</f>
        <v>0</v>
      </c>
      <c r="E57" s="68">
        <f>Results!D60</f>
        <v>0</v>
      </c>
      <c r="F57" s="68" t="str">
        <f>Results!G60</f>
        <v/>
      </c>
      <c r="G57" s="69" t="s">
        <v>182</v>
      </c>
      <c r="H57" s="71" t="e">
        <f>VLOOKUP(B57,Results!$A$8:BF119,58,FALSE)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hidden="1">
      <c r="B58" s="67">
        <f>Results!A61</f>
        <v>0</v>
      </c>
      <c r="C58" s="68">
        <f>Results!C61</f>
        <v>0</v>
      </c>
      <c r="D58" s="68">
        <f>Results!B61</f>
        <v>0</v>
      </c>
      <c r="E58" s="68">
        <f>Results!D61</f>
        <v>0</v>
      </c>
      <c r="F58" s="68" t="str">
        <f>Results!G61</f>
        <v/>
      </c>
      <c r="G58" s="69" t="s">
        <v>182</v>
      </c>
      <c r="H58" s="71" t="e">
        <f>VLOOKUP(B58,Results!$A$8:BF120,58,FALSE)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hidden="1">
      <c r="B59" s="67">
        <f>Results!A62</f>
        <v>0</v>
      </c>
      <c r="C59" s="68">
        <f>Results!C62</f>
        <v>0</v>
      </c>
      <c r="D59" s="68">
        <f>Results!B62</f>
        <v>0</v>
      </c>
      <c r="E59" s="68">
        <f>Results!D62</f>
        <v>0</v>
      </c>
      <c r="F59" s="68">
        <f>Results!G62</f>
        <v>0</v>
      </c>
      <c r="G59" s="69" t="s">
        <v>182</v>
      </c>
      <c r="H59" s="71" t="e">
        <f>VLOOKUP(B59,Results!$A$8:BF121,58,FALSE)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hidden="1">
      <c r="B60" s="67">
        <f>Results!A63</f>
        <v>0</v>
      </c>
      <c r="C60" s="68">
        <f>Results!C63</f>
        <v>0</v>
      </c>
      <c r="D60" s="68">
        <f>Results!B63</f>
        <v>0</v>
      </c>
      <c r="E60" s="68">
        <f>Results!D63</f>
        <v>0</v>
      </c>
      <c r="F60" s="68">
        <f>Results!G63</f>
        <v>0</v>
      </c>
      <c r="G60" s="69" t="s">
        <v>182</v>
      </c>
      <c r="H60" s="71" t="e">
        <f>VLOOKUP(B60,Results!$A$8:BF122,58,FALSE)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hidden="1">
      <c r="B61" s="67">
        <f>Results!A64</f>
        <v>0</v>
      </c>
      <c r="C61" s="68">
        <f>Results!C64</f>
        <v>0</v>
      </c>
      <c r="D61" s="68">
        <f>Results!B64</f>
        <v>0</v>
      </c>
      <c r="E61" s="68">
        <f>Results!D64</f>
        <v>0</v>
      </c>
      <c r="F61" s="68">
        <f>Results!G64</f>
        <v>0</v>
      </c>
      <c r="G61" s="69" t="s">
        <v>182</v>
      </c>
      <c r="H61" s="71" t="e">
        <f>VLOOKUP(B61,Results!$A$8:BF123,58,FALSE)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hidden="1">
      <c r="B62" s="67">
        <f>Results!A65</f>
        <v>0</v>
      </c>
      <c r="C62" s="68">
        <f>Results!C65</f>
        <v>0</v>
      </c>
      <c r="D62" s="68">
        <f>Results!B65</f>
        <v>0</v>
      </c>
      <c r="E62" s="68">
        <f>Results!D65</f>
        <v>0</v>
      </c>
      <c r="F62" s="68">
        <f>Results!G65</f>
        <v>0</v>
      </c>
      <c r="G62" s="69" t="s">
        <v>182</v>
      </c>
      <c r="H62" s="71" t="e">
        <f>VLOOKUP(B62,Results!$A$8:BF124,58,FALSE)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hidden="1">
      <c r="B63" s="67">
        <f>Results!A66</f>
        <v>0</v>
      </c>
      <c r="C63" s="68">
        <f>Results!C66</f>
        <v>0</v>
      </c>
      <c r="D63" s="68">
        <f>Results!B66</f>
        <v>0</v>
      </c>
      <c r="E63" s="68">
        <f>Results!D66</f>
        <v>0</v>
      </c>
      <c r="F63" s="68">
        <f>Results!G66</f>
        <v>0</v>
      </c>
      <c r="G63" s="69" t="s">
        <v>182</v>
      </c>
      <c r="H63" s="71" t="e">
        <f>VLOOKUP(B63,Results!$A$8:BF125,58,FALSE)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hidden="1"/>
    <row r="65" spans="2:12" ht="20.100000000000001" customHeight="1">
      <c r="B65" s="67">
        <v>0</v>
      </c>
      <c r="C65" s="68">
        <v>0</v>
      </c>
      <c r="D65" s="68">
        <v>0</v>
      </c>
      <c r="E65" s="68">
        <v>0</v>
      </c>
      <c r="F65" s="68" t="s">
        <v>209</v>
      </c>
      <c r="G65" s="69" t="s">
        <v>182</v>
      </c>
      <c r="H65" s="71" t="e">
        <v>#N/A</v>
      </c>
      <c r="I65" s="68" t="e">
        <v>#N/A</v>
      </c>
      <c r="J65" s="68" t="e">
        <v>#N/A</v>
      </c>
      <c r="K65" s="68" t="e">
        <v>#N/A</v>
      </c>
      <c r="L65" s="68" t="e">
        <v>#N/A</v>
      </c>
    </row>
    <row r="66" spans="2:12" ht="20.100000000000001" customHeight="1">
      <c r="B66" s="67">
        <v>0</v>
      </c>
      <c r="C66" s="68">
        <v>0</v>
      </c>
      <c r="D66" s="68">
        <v>0</v>
      </c>
      <c r="E66" s="68">
        <v>0</v>
      </c>
      <c r="F66" s="68" t="s">
        <v>209</v>
      </c>
      <c r="G66" s="69" t="s">
        <v>182</v>
      </c>
      <c r="H66" s="71" t="e">
        <v>#N/A</v>
      </c>
      <c r="I66" s="68" t="e">
        <v>#N/A</v>
      </c>
      <c r="J66" s="68" t="e">
        <v>#N/A</v>
      </c>
      <c r="K66" s="68" t="e">
        <v>#N/A</v>
      </c>
      <c r="L66" s="68" t="e">
        <v>#N/A</v>
      </c>
    </row>
    <row r="67" spans="2:12" ht="20.100000000000001" customHeight="1">
      <c r="B67" s="67">
        <v>0</v>
      </c>
      <c r="C67" s="68">
        <v>0</v>
      </c>
      <c r="D67" s="68">
        <v>0</v>
      </c>
      <c r="E67" s="68">
        <v>0</v>
      </c>
      <c r="F67" s="68" t="s">
        <v>209</v>
      </c>
      <c r="G67" s="69" t="s">
        <v>182</v>
      </c>
      <c r="H67" s="71" t="e">
        <v>#N/A</v>
      </c>
      <c r="I67" s="68" t="e">
        <v>#N/A</v>
      </c>
      <c r="J67" s="68" t="e">
        <v>#N/A</v>
      </c>
      <c r="K67" s="68" t="e">
        <v>#N/A</v>
      </c>
      <c r="L67" s="68" t="e">
        <v>#N/A</v>
      </c>
    </row>
    <row r="68" spans="2:12" ht="20.100000000000001" customHeight="1">
      <c r="B68" s="67">
        <v>110</v>
      </c>
      <c r="C68" s="68" t="s">
        <v>224</v>
      </c>
      <c r="D68" s="68" t="s">
        <v>227</v>
      </c>
      <c r="E68" s="68" t="s">
        <v>236</v>
      </c>
      <c r="F68" s="68" t="s">
        <v>138</v>
      </c>
      <c r="G68" s="69" t="s">
        <v>182</v>
      </c>
      <c r="H68" s="71">
        <v>0</v>
      </c>
      <c r="I68" s="68" t="e">
        <v>#N/A</v>
      </c>
      <c r="J68" s="68" t="e">
        <v>#N/A</v>
      </c>
      <c r="K68" s="68" t="e">
        <v>#N/A</v>
      </c>
      <c r="L68" s="68" t="e">
        <v>#N/A</v>
      </c>
    </row>
    <row r="69" spans="2:12" ht="20.100000000000001" customHeight="1">
      <c r="B69" s="67">
        <v>111</v>
      </c>
      <c r="C69" s="68" t="s">
        <v>223</v>
      </c>
      <c r="D69" s="68" t="s">
        <v>219</v>
      </c>
      <c r="E69" s="68" t="s">
        <v>221</v>
      </c>
      <c r="F69" s="68" t="s">
        <v>61</v>
      </c>
      <c r="G69" s="69" t="s">
        <v>182</v>
      </c>
      <c r="H69" s="71">
        <v>0</v>
      </c>
      <c r="I69" s="68" t="e">
        <v>#N/A</v>
      </c>
      <c r="J69" s="68" t="e">
        <v>#N/A</v>
      </c>
      <c r="K69" s="68" t="e">
        <v>#N/A</v>
      </c>
      <c r="L69" s="68" t="e">
        <v>#N/A</v>
      </c>
    </row>
    <row r="70" spans="2:12" ht="20.100000000000001" customHeight="1">
      <c r="B70" s="67">
        <v>112</v>
      </c>
      <c r="C70" s="68" t="s">
        <v>224</v>
      </c>
      <c r="D70" s="68" t="s">
        <v>219</v>
      </c>
      <c r="E70" s="68" t="s">
        <v>220</v>
      </c>
      <c r="F70" s="68" t="s">
        <v>61</v>
      </c>
      <c r="G70" s="69" t="s">
        <v>182</v>
      </c>
      <c r="H70" s="71">
        <v>0</v>
      </c>
      <c r="I70" s="68" t="e">
        <v>#N/A</v>
      </c>
      <c r="J70" s="68" t="e">
        <v>#N/A</v>
      </c>
      <c r="K70" s="68" t="e">
        <v>#N/A</v>
      </c>
      <c r="L70" s="68" t="e">
        <v>#N/A</v>
      </c>
    </row>
    <row r="71" spans="2:12" ht="20.100000000000001" customHeight="1">
      <c r="B71" s="67">
        <v>113</v>
      </c>
      <c r="C71" s="68" t="s">
        <v>226</v>
      </c>
      <c r="D71" s="68" t="s">
        <v>219</v>
      </c>
      <c r="E71" s="68" t="s">
        <v>222</v>
      </c>
      <c r="F71" s="68" t="s">
        <v>61</v>
      </c>
      <c r="G71" s="69" t="s">
        <v>182</v>
      </c>
      <c r="H71" s="71">
        <v>0</v>
      </c>
      <c r="I71" s="68" t="e">
        <v>#N/A</v>
      </c>
      <c r="J71" s="68" t="e">
        <v>#N/A</v>
      </c>
      <c r="K71" s="68" t="e">
        <v>#N/A</v>
      </c>
      <c r="L71" s="68" t="e">
        <v>#N/A</v>
      </c>
    </row>
    <row r="72" spans="2:12" ht="20.100000000000001" customHeight="1">
      <c r="B72" s="67">
        <v>397</v>
      </c>
      <c r="C72" s="68" t="s">
        <v>224</v>
      </c>
      <c r="D72" s="68" t="s">
        <v>225</v>
      </c>
      <c r="E72" s="68" t="s">
        <v>233</v>
      </c>
      <c r="F72" s="68" t="s">
        <v>138</v>
      </c>
      <c r="G72" s="69" t="s">
        <v>182</v>
      </c>
      <c r="H72" s="71">
        <v>0</v>
      </c>
      <c r="I72" s="68" t="e">
        <v>#N/A</v>
      </c>
      <c r="J72" s="68" t="e">
        <v>#N/A</v>
      </c>
      <c r="K72" s="68" t="e">
        <v>#N/A</v>
      </c>
      <c r="L72" s="68" t="e">
        <v>#N/A</v>
      </c>
    </row>
    <row r="73" spans="2:12" ht="20.100000000000001" customHeight="1">
      <c r="B73" s="67">
        <v>485</v>
      </c>
      <c r="C73" s="68" t="s">
        <v>224</v>
      </c>
      <c r="D73" s="68" t="s">
        <v>231</v>
      </c>
      <c r="E73" s="68" t="s">
        <v>248</v>
      </c>
      <c r="F73" s="68" t="s">
        <v>82</v>
      </c>
      <c r="G73" s="69" t="s">
        <v>182</v>
      </c>
      <c r="H73" s="71">
        <v>0</v>
      </c>
      <c r="I73" s="68" t="e">
        <v>#N/A</v>
      </c>
      <c r="J73" s="68" t="e">
        <v>#N/A</v>
      </c>
      <c r="K73" s="68" t="e">
        <v>#N/A</v>
      </c>
      <c r="L73" s="68" t="e">
        <v>#N/A</v>
      </c>
    </row>
    <row r="74" spans="2:12" ht="20.100000000000001" customHeight="1">
      <c r="B74" s="67">
        <v>489</v>
      </c>
      <c r="C74" s="68" t="s">
        <v>223</v>
      </c>
      <c r="D74" s="68" t="s">
        <v>231</v>
      </c>
      <c r="E74" s="68" t="s">
        <v>249</v>
      </c>
      <c r="F74" s="68" t="s">
        <v>65</v>
      </c>
      <c r="G74" s="69" t="s">
        <v>182</v>
      </c>
      <c r="H74" s="71">
        <v>0</v>
      </c>
      <c r="I74" s="68" t="e">
        <v>#N/A</v>
      </c>
      <c r="J74" s="68" t="e">
        <v>#N/A</v>
      </c>
      <c r="K74" s="68" t="e">
        <v>#N/A</v>
      </c>
      <c r="L74" s="68" t="e">
        <v>#N/A</v>
      </c>
    </row>
    <row r="75" spans="2:12" ht="20.100000000000001" customHeight="1">
      <c r="B75" s="67">
        <v>710</v>
      </c>
      <c r="C75" s="68" t="s">
        <v>223</v>
      </c>
      <c r="D75" s="68" t="s">
        <v>227</v>
      </c>
      <c r="E75" s="68" t="s">
        <v>237</v>
      </c>
      <c r="F75" s="68" t="s">
        <v>138</v>
      </c>
      <c r="G75" s="69" t="s">
        <v>182</v>
      </c>
      <c r="H75" s="71">
        <v>0</v>
      </c>
      <c r="I75" s="68" t="e">
        <v>#N/A</v>
      </c>
      <c r="J75" s="68" t="e">
        <v>#N/A</v>
      </c>
      <c r="K75" s="68" t="e">
        <v>#N/A</v>
      </c>
      <c r="L75" s="68" t="e">
        <v>#N/A</v>
      </c>
    </row>
    <row r="76" spans="2:12" ht="20.100000000000001" customHeight="1">
      <c r="B76" s="67">
        <v>711</v>
      </c>
      <c r="C76" s="68" t="s">
        <v>223</v>
      </c>
      <c r="D76" s="68" t="s">
        <v>225</v>
      </c>
      <c r="E76" s="68" t="s">
        <v>234</v>
      </c>
      <c r="F76" s="68" t="s">
        <v>139</v>
      </c>
      <c r="G76" s="69" t="s">
        <v>182</v>
      </c>
      <c r="H76" s="71">
        <v>0</v>
      </c>
      <c r="I76" s="68" t="e">
        <v>#N/A</v>
      </c>
      <c r="J76" s="68" t="e">
        <v>#N/A</v>
      </c>
      <c r="K76" s="68" t="e">
        <v>#N/A</v>
      </c>
      <c r="L76" s="68" t="e">
        <v>#N/A</v>
      </c>
    </row>
    <row r="77" spans="2:12" ht="20.100000000000001" customHeight="1">
      <c r="B77" s="67">
        <v>712</v>
      </c>
      <c r="C77" s="68" t="s">
        <v>226</v>
      </c>
      <c r="D77" s="68" t="s">
        <v>227</v>
      </c>
      <c r="E77" s="68" t="s">
        <v>238</v>
      </c>
      <c r="F77" s="68" t="s">
        <v>136</v>
      </c>
      <c r="G77" s="69" t="s">
        <v>182</v>
      </c>
      <c r="H77" s="71">
        <v>0</v>
      </c>
      <c r="I77" s="68" t="e">
        <v>#N/A</v>
      </c>
      <c r="J77" s="68" t="e">
        <v>#N/A</v>
      </c>
      <c r="K77" s="68" t="e">
        <v>#N/A</v>
      </c>
      <c r="L77" s="68" t="e">
        <v>#N/A</v>
      </c>
    </row>
    <row r="78" spans="2:12" ht="20.100000000000001" customHeight="1">
      <c r="B78" s="67">
        <v>713</v>
      </c>
      <c r="C78" s="68" t="s">
        <v>226</v>
      </c>
      <c r="D78" s="68" t="s">
        <v>230</v>
      </c>
      <c r="E78" s="68" t="s">
        <v>247</v>
      </c>
      <c r="F78" s="68" t="s">
        <v>82</v>
      </c>
      <c r="G78" s="69" t="s">
        <v>182</v>
      </c>
      <c r="H78" s="71">
        <v>0</v>
      </c>
      <c r="I78" s="68" t="e">
        <v>#N/A</v>
      </c>
      <c r="J78" s="68" t="e">
        <v>#N/A</v>
      </c>
      <c r="K78" s="68" t="e">
        <v>#N/A</v>
      </c>
      <c r="L78" s="68" t="e">
        <v>#N/A</v>
      </c>
    </row>
    <row r="79" spans="2:12" ht="20.100000000000001" customHeight="1">
      <c r="B79" s="67">
        <v>715</v>
      </c>
      <c r="C79" s="68" t="s">
        <v>226</v>
      </c>
      <c r="D79" s="68" t="s">
        <v>229</v>
      </c>
      <c r="E79" s="68" t="s">
        <v>244</v>
      </c>
      <c r="F79" s="68" t="s">
        <v>112</v>
      </c>
      <c r="G79" s="69" t="s">
        <v>182</v>
      </c>
      <c r="H79" s="71">
        <v>0</v>
      </c>
      <c r="I79" s="68" t="e">
        <v>#N/A</v>
      </c>
      <c r="J79" s="68" t="e">
        <v>#N/A</v>
      </c>
      <c r="K79" s="68" t="e">
        <v>#N/A</v>
      </c>
      <c r="L79" s="68" t="e">
        <v>#N/A</v>
      </c>
    </row>
    <row r="80" spans="2:12" ht="20.100000000000001" customHeight="1">
      <c r="B80" s="67">
        <v>717</v>
      </c>
      <c r="C80" s="68" t="s">
        <v>226</v>
      </c>
      <c r="D80" s="68" t="s">
        <v>225</v>
      </c>
      <c r="E80" s="68" t="s">
        <v>235</v>
      </c>
      <c r="F80" s="68" t="s">
        <v>73</v>
      </c>
      <c r="G80" s="69" t="s">
        <v>182</v>
      </c>
      <c r="H80" s="71">
        <v>0</v>
      </c>
      <c r="I80" s="68" t="e">
        <v>#N/A</v>
      </c>
      <c r="J80" s="68" t="e">
        <v>#N/A</v>
      </c>
      <c r="K80" s="68" t="e">
        <v>#N/A</v>
      </c>
      <c r="L80" s="68" t="e">
        <v>#N/A</v>
      </c>
    </row>
    <row r="81" spans="2:12" ht="20.100000000000001" customHeight="1">
      <c r="B81" s="67">
        <v>768</v>
      </c>
      <c r="C81" s="68" t="s">
        <v>223</v>
      </c>
      <c r="D81" s="68" t="s">
        <v>232</v>
      </c>
      <c r="E81" s="68" t="s">
        <v>252</v>
      </c>
      <c r="F81" s="68" t="s">
        <v>65</v>
      </c>
      <c r="G81" s="69" t="s">
        <v>182</v>
      </c>
      <c r="H81" s="71">
        <v>0</v>
      </c>
      <c r="I81" s="68" t="e">
        <v>#N/A</v>
      </c>
      <c r="J81" s="68" t="e">
        <v>#N/A</v>
      </c>
      <c r="K81" s="68" t="e">
        <v>#N/A</v>
      </c>
      <c r="L81" s="68" t="e">
        <v>#N/A</v>
      </c>
    </row>
    <row r="82" spans="2:12" ht="20.100000000000001" customHeight="1">
      <c r="B82" s="67">
        <v>769</v>
      </c>
      <c r="C82" s="68" t="s">
        <v>224</v>
      </c>
      <c r="D82" s="68" t="s">
        <v>228</v>
      </c>
      <c r="E82" s="68" t="s">
        <v>239</v>
      </c>
      <c r="F82" s="68" t="s">
        <v>112</v>
      </c>
      <c r="G82" s="69" t="s">
        <v>182</v>
      </c>
      <c r="H82" s="71">
        <v>0</v>
      </c>
      <c r="I82" s="68" t="e">
        <v>#N/A</v>
      </c>
      <c r="J82" s="68" t="e">
        <v>#N/A</v>
      </c>
      <c r="K82" s="68" t="e">
        <v>#N/A</v>
      </c>
      <c r="L82" s="68" t="e">
        <v>#N/A</v>
      </c>
    </row>
    <row r="83" spans="2:12" ht="20.100000000000001" customHeight="1">
      <c r="B83" s="67">
        <v>773</v>
      </c>
      <c r="C83" s="68" t="s">
        <v>224</v>
      </c>
      <c r="D83" s="68" t="s">
        <v>230</v>
      </c>
      <c r="E83" s="68" t="s">
        <v>245</v>
      </c>
      <c r="F83" s="68" t="s">
        <v>112</v>
      </c>
      <c r="G83" s="69" t="s">
        <v>182</v>
      </c>
      <c r="H83" s="71">
        <v>0</v>
      </c>
      <c r="I83" s="68" t="e">
        <v>#N/A</v>
      </c>
      <c r="J83" s="68" t="e">
        <v>#N/A</v>
      </c>
      <c r="K83" s="68" t="e">
        <v>#N/A</v>
      </c>
      <c r="L83" s="68" t="e">
        <v>#N/A</v>
      </c>
    </row>
    <row r="84" spans="2:12" ht="20.100000000000001" customHeight="1">
      <c r="B84" s="67">
        <v>800</v>
      </c>
      <c r="C84" s="68" t="s">
        <v>223</v>
      </c>
      <c r="D84" s="68" t="s">
        <v>230</v>
      </c>
      <c r="E84" s="68" t="s">
        <v>246</v>
      </c>
      <c r="F84" s="68" t="s">
        <v>65</v>
      </c>
      <c r="G84" s="69" t="s">
        <v>182</v>
      </c>
      <c r="H84" s="71">
        <v>0</v>
      </c>
      <c r="I84" s="68" t="e">
        <v>#N/A</v>
      </c>
      <c r="J84" s="68" t="e">
        <v>#N/A</v>
      </c>
      <c r="K84" s="68" t="e">
        <v>#N/A</v>
      </c>
      <c r="L84" s="68" t="e">
        <v>#N/A</v>
      </c>
    </row>
    <row r="85" spans="2:12" ht="20.100000000000001" customHeight="1">
      <c r="B85" s="67">
        <v>857</v>
      </c>
      <c r="C85" s="68" t="s">
        <v>226</v>
      </c>
      <c r="D85" s="68" t="s">
        <v>231</v>
      </c>
      <c r="E85" s="68" t="s">
        <v>250</v>
      </c>
      <c r="F85" s="68" t="s">
        <v>138</v>
      </c>
      <c r="G85" s="69" t="s">
        <v>182</v>
      </c>
      <c r="H85" s="71">
        <v>0</v>
      </c>
      <c r="I85" s="68" t="e">
        <v>#N/A</v>
      </c>
      <c r="J85" s="68" t="e">
        <v>#N/A</v>
      </c>
      <c r="K85" s="68" t="e">
        <v>#N/A</v>
      </c>
      <c r="L85" s="68" t="e">
        <v>#N/A</v>
      </c>
    </row>
    <row r="86" spans="2:12" ht="20.100000000000001" customHeight="1">
      <c r="B86" s="67">
        <v>858</v>
      </c>
      <c r="C86" s="68" t="s">
        <v>226</v>
      </c>
      <c r="D86" s="68" t="s">
        <v>232</v>
      </c>
      <c r="E86" s="68" t="s">
        <v>253</v>
      </c>
      <c r="F86" s="68" t="s">
        <v>71</v>
      </c>
      <c r="G86" s="69" t="s">
        <v>182</v>
      </c>
      <c r="H86" s="71">
        <v>0</v>
      </c>
      <c r="I86" s="68" t="e">
        <v>#N/A</v>
      </c>
      <c r="J86" s="68" t="e">
        <v>#N/A</v>
      </c>
      <c r="K86" s="68" t="e">
        <v>#N/A</v>
      </c>
      <c r="L86" s="68" t="e">
        <v>#N/A</v>
      </c>
    </row>
    <row r="87" spans="2:12" ht="20.100000000000001" customHeight="1">
      <c r="B87" s="67">
        <v>861</v>
      </c>
      <c r="C87" s="68" t="s">
        <v>224</v>
      </c>
      <c r="D87" s="68" t="s">
        <v>232</v>
      </c>
      <c r="E87" s="68" t="s">
        <v>251</v>
      </c>
      <c r="F87" s="68" t="s">
        <v>138</v>
      </c>
      <c r="G87" s="69" t="s">
        <v>182</v>
      </c>
      <c r="H87" s="71">
        <v>0</v>
      </c>
      <c r="I87" s="68" t="e">
        <v>#N/A</v>
      </c>
      <c r="J87" s="68" t="e">
        <v>#N/A</v>
      </c>
      <c r="K87" s="68" t="e">
        <v>#N/A</v>
      </c>
      <c r="L87" s="68" t="e">
        <v>#N/A</v>
      </c>
    </row>
    <row r="88" spans="2:12" ht="20.100000000000001" customHeight="1">
      <c r="B88" s="67">
        <v>862</v>
      </c>
      <c r="C88" s="68" t="s">
        <v>226</v>
      </c>
      <c r="D88" s="68" t="s">
        <v>228</v>
      </c>
      <c r="E88" s="68" t="s">
        <v>241</v>
      </c>
      <c r="F88" s="68" t="s">
        <v>100</v>
      </c>
      <c r="G88" s="69" t="s">
        <v>182</v>
      </c>
      <c r="H88" s="71">
        <v>0</v>
      </c>
      <c r="I88" s="68" t="e">
        <v>#N/A</v>
      </c>
      <c r="J88" s="68" t="e">
        <v>#N/A</v>
      </c>
      <c r="K88" s="68" t="e">
        <v>#N/A</v>
      </c>
      <c r="L88" s="68" t="e">
        <v>#N/A</v>
      </c>
    </row>
    <row r="89" spans="2:12" ht="20.100000000000001" customHeight="1">
      <c r="B89" s="67">
        <v>873</v>
      </c>
      <c r="C89" s="68" t="s">
        <v>223</v>
      </c>
      <c r="D89" s="68" t="s">
        <v>229</v>
      </c>
      <c r="E89" s="68" t="s">
        <v>243</v>
      </c>
      <c r="F89" s="68" t="s">
        <v>82</v>
      </c>
      <c r="G89" s="69" t="s">
        <v>182</v>
      </c>
      <c r="H89" s="71">
        <v>0</v>
      </c>
      <c r="I89" s="68" t="e">
        <v>#N/A</v>
      </c>
      <c r="J89" s="68" t="e">
        <v>#N/A</v>
      </c>
      <c r="K89" s="68" t="e">
        <v>#N/A</v>
      </c>
      <c r="L89" s="68" t="e">
        <v>#N/A</v>
      </c>
    </row>
    <row r="90" spans="2:12" ht="20.100000000000001" customHeight="1">
      <c r="B90" s="67">
        <v>1015</v>
      </c>
      <c r="C90" s="68" t="s">
        <v>223</v>
      </c>
      <c r="D90" s="68" t="s">
        <v>228</v>
      </c>
      <c r="E90" s="68" t="s">
        <v>240</v>
      </c>
      <c r="F90" s="68" t="s">
        <v>73</v>
      </c>
      <c r="G90" s="69" t="s">
        <v>182</v>
      </c>
      <c r="H90" s="71">
        <v>0</v>
      </c>
      <c r="I90" s="68" t="e">
        <v>#N/A</v>
      </c>
      <c r="J90" s="68" t="e">
        <v>#N/A</v>
      </c>
      <c r="K90" s="68" t="e">
        <v>#N/A</v>
      </c>
      <c r="L90" s="68" t="e">
        <v>#N/A</v>
      </c>
    </row>
    <row r="91" spans="2:12" ht="20.100000000000001" customHeight="1">
      <c r="B91" s="67">
        <v>1023</v>
      </c>
      <c r="C91" s="68" t="s">
        <v>224</v>
      </c>
      <c r="D91" s="68" t="s">
        <v>229</v>
      </c>
      <c r="E91" s="68" t="s">
        <v>242</v>
      </c>
      <c r="F91" s="68" t="s">
        <v>64</v>
      </c>
      <c r="G91" s="69" t="s">
        <v>182</v>
      </c>
      <c r="H91" s="71">
        <v>0</v>
      </c>
      <c r="I91" s="68" t="e">
        <v>#N/A</v>
      </c>
      <c r="J91" s="68" t="e">
        <v>#N/A</v>
      </c>
      <c r="K91" s="68" t="e">
        <v>#N/A</v>
      </c>
      <c r="L91" s="68" t="e">
        <v>#N/A</v>
      </c>
    </row>
    <row r="92" spans="2:12" ht="20.100000000000001" customHeight="1">
      <c r="B92" s="67">
        <v>0</v>
      </c>
      <c r="C92" s="68">
        <v>0</v>
      </c>
      <c r="D92" s="68">
        <v>0</v>
      </c>
      <c r="E92" s="68">
        <v>0</v>
      </c>
      <c r="F92" s="68" t="s">
        <v>209</v>
      </c>
      <c r="G92" s="69" t="s">
        <v>182</v>
      </c>
      <c r="H92" s="71" t="e">
        <v>#N/A</v>
      </c>
      <c r="I92" s="68" t="e">
        <v>#N/A</v>
      </c>
      <c r="J92" s="68" t="e">
        <v>#N/A</v>
      </c>
      <c r="K92" s="68" t="e">
        <v>#N/A</v>
      </c>
      <c r="L92" s="68" t="e">
        <v>#N/A</v>
      </c>
    </row>
    <row r="93" spans="2:12" ht="20.100000000000001" customHeight="1">
      <c r="B93" s="67">
        <v>0</v>
      </c>
      <c r="C93" s="68">
        <v>0</v>
      </c>
      <c r="D93" s="68">
        <v>0</v>
      </c>
      <c r="E93" s="68">
        <v>0</v>
      </c>
      <c r="F93" s="68" t="s">
        <v>209</v>
      </c>
      <c r="G93" s="69" t="s">
        <v>182</v>
      </c>
      <c r="H93" s="71" t="e">
        <v>#N/A</v>
      </c>
      <c r="I93" s="68" t="e">
        <v>#N/A</v>
      </c>
      <c r="J93" s="68" t="e">
        <v>#N/A</v>
      </c>
      <c r="K93" s="68" t="e">
        <v>#N/A</v>
      </c>
      <c r="L93" s="68" t="e">
        <v>#N/A</v>
      </c>
    </row>
    <row r="94" spans="2:12" ht="20.100000000000001" customHeight="1">
      <c r="B94" s="67">
        <v>0</v>
      </c>
      <c r="C94" s="68">
        <v>0</v>
      </c>
      <c r="D94" s="68">
        <v>0</v>
      </c>
      <c r="E94" s="68">
        <v>0</v>
      </c>
      <c r="F94" s="68" t="s">
        <v>209</v>
      </c>
      <c r="G94" s="69" t="s">
        <v>182</v>
      </c>
      <c r="H94" s="71" t="e">
        <v>#N/A</v>
      </c>
      <c r="I94" s="68" t="e">
        <v>#N/A</v>
      </c>
      <c r="J94" s="68" t="e">
        <v>#N/A</v>
      </c>
      <c r="K94" s="68" t="e">
        <v>#N/A</v>
      </c>
      <c r="L94" s="68" t="e">
        <v>#N/A</v>
      </c>
    </row>
    <row r="95" spans="2:12" ht="20.100000000000001" customHeight="1">
      <c r="B95" s="67">
        <v>0</v>
      </c>
      <c r="C95" s="68">
        <v>0</v>
      </c>
      <c r="D95" s="68">
        <v>0</v>
      </c>
      <c r="E95" s="68">
        <v>0</v>
      </c>
      <c r="F95" s="68" t="s">
        <v>209</v>
      </c>
      <c r="G95" s="69" t="s">
        <v>182</v>
      </c>
      <c r="H95" s="71" t="e">
        <v>#N/A</v>
      </c>
      <c r="I95" s="68" t="e">
        <v>#N/A</v>
      </c>
      <c r="J95" s="68" t="e">
        <v>#N/A</v>
      </c>
      <c r="K95" s="68" t="e">
        <v>#N/A</v>
      </c>
      <c r="L95" s="68" t="e">
        <v>#N/A</v>
      </c>
    </row>
    <row r="96" spans="2:12" ht="20.100000000000001" customHeight="1">
      <c r="B96" s="67">
        <v>0</v>
      </c>
      <c r="C96" s="68">
        <v>0</v>
      </c>
      <c r="D96" s="68">
        <v>0</v>
      </c>
      <c r="E96" s="68">
        <v>0</v>
      </c>
      <c r="F96" s="68" t="s">
        <v>209</v>
      </c>
      <c r="G96" s="69" t="s">
        <v>182</v>
      </c>
      <c r="H96" s="71" t="e">
        <v>#N/A</v>
      </c>
      <c r="I96" s="68" t="e">
        <v>#N/A</v>
      </c>
      <c r="J96" s="68" t="e">
        <v>#N/A</v>
      </c>
      <c r="K96" s="68" t="e">
        <v>#N/A</v>
      </c>
      <c r="L96" s="68" t="e">
        <v>#N/A</v>
      </c>
    </row>
    <row r="97" spans="2:12" ht="20.100000000000001" customHeight="1">
      <c r="B97" s="67">
        <v>0</v>
      </c>
      <c r="C97" s="68">
        <v>0</v>
      </c>
      <c r="D97" s="68">
        <v>0</v>
      </c>
      <c r="E97" s="68">
        <v>0</v>
      </c>
      <c r="F97" s="68" t="s">
        <v>209</v>
      </c>
      <c r="G97" s="69" t="s">
        <v>182</v>
      </c>
      <c r="H97" s="71" t="e">
        <v>#N/A</v>
      </c>
      <c r="I97" s="68" t="e">
        <v>#N/A</v>
      </c>
      <c r="J97" s="68" t="e">
        <v>#N/A</v>
      </c>
      <c r="K97" s="68" t="e">
        <v>#N/A</v>
      </c>
      <c r="L97" s="68" t="e">
        <v>#N/A</v>
      </c>
    </row>
    <row r="98" spans="2:12" ht="20.100000000000001" customHeight="1">
      <c r="B98" s="67">
        <v>0</v>
      </c>
      <c r="C98" s="68">
        <v>0</v>
      </c>
      <c r="D98" s="68">
        <v>0</v>
      </c>
      <c r="E98" s="68">
        <v>0</v>
      </c>
      <c r="F98" s="68" t="s">
        <v>209</v>
      </c>
      <c r="G98" s="69" t="s">
        <v>182</v>
      </c>
      <c r="H98" s="71" t="e">
        <v>#N/A</v>
      </c>
      <c r="I98" s="68" t="e">
        <v>#N/A</v>
      </c>
      <c r="J98" s="68" t="e">
        <v>#N/A</v>
      </c>
      <c r="K98" s="68" t="e">
        <v>#N/A</v>
      </c>
      <c r="L98" s="68" t="e">
        <v>#N/A</v>
      </c>
    </row>
    <row r="99" spans="2:12" ht="20.100000000000001" customHeight="1">
      <c r="B99" s="67">
        <v>0</v>
      </c>
      <c r="C99" s="68">
        <v>0</v>
      </c>
      <c r="D99" s="68">
        <v>0</v>
      </c>
      <c r="E99" s="68">
        <v>0</v>
      </c>
      <c r="F99" s="68" t="s">
        <v>209</v>
      </c>
      <c r="G99" s="69" t="s">
        <v>182</v>
      </c>
      <c r="H99" s="71" t="e">
        <v>#N/A</v>
      </c>
      <c r="I99" s="68" t="e">
        <v>#N/A</v>
      </c>
      <c r="J99" s="68" t="e">
        <v>#N/A</v>
      </c>
      <c r="K99" s="68" t="e">
        <v>#N/A</v>
      </c>
      <c r="L99" s="68" t="e">
        <v>#N/A</v>
      </c>
    </row>
    <row r="100" spans="2:12" ht="20.100000000000001" customHeight="1">
      <c r="B100" s="67">
        <v>0</v>
      </c>
      <c r="C100" s="68">
        <v>0</v>
      </c>
      <c r="D100" s="68">
        <v>0</v>
      </c>
      <c r="E100" s="68">
        <v>0</v>
      </c>
      <c r="F100" s="68" t="s">
        <v>209</v>
      </c>
      <c r="G100" s="69" t="s">
        <v>182</v>
      </c>
      <c r="H100" s="71" t="e">
        <v>#N/A</v>
      </c>
      <c r="I100" s="68" t="e">
        <v>#N/A</v>
      </c>
      <c r="J100" s="68" t="e">
        <v>#N/A</v>
      </c>
      <c r="K100" s="68" t="e">
        <v>#N/A</v>
      </c>
      <c r="L100" s="68" t="e">
        <v>#N/A</v>
      </c>
    </row>
    <row r="101" spans="2:12" ht="20.100000000000001" customHeight="1">
      <c r="B101" s="67">
        <v>0</v>
      </c>
      <c r="C101" s="68">
        <v>0</v>
      </c>
      <c r="D101" s="68">
        <v>0</v>
      </c>
      <c r="E101" s="68">
        <v>0</v>
      </c>
      <c r="F101" s="68" t="s">
        <v>209</v>
      </c>
      <c r="G101" s="69" t="s">
        <v>182</v>
      </c>
      <c r="H101" s="71" t="e">
        <v>#N/A</v>
      </c>
      <c r="I101" s="68" t="e">
        <v>#N/A</v>
      </c>
      <c r="J101" s="68" t="e">
        <v>#N/A</v>
      </c>
      <c r="K101" s="68" t="e">
        <v>#N/A</v>
      </c>
      <c r="L101" s="68" t="e">
        <v>#N/A</v>
      </c>
    </row>
    <row r="102" spans="2:12" ht="20.100000000000001" customHeight="1">
      <c r="B102" s="67">
        <v>0</v>
      </c>
      <c r="C102" s="68">
        <v>0</v>
      </c>
      <c r="D102" s="68">
        <v>0</v>
      </c>
      <c r="E102" s="68">
        <v>0</v>
      </c>
      <c r="F102" s="68" t="s">
        <v>209</v>
      </c>
      <c r="G102" s="69" t="s">
        <v>182</v>
      </c>
      <c r="H102" s="71" t="e">
        <v>#N/A</v>
      </c>
      <c r="I102" s="68" t="e">
        <v>#N/A</v>
      </c>
      <c r="J102" s="68" t="e">
        <v>#N/A</v>
      </c>
      <c r="K102" s="68" t="e">
        <v>#N/A</v>
      </c>
      <c r="L102" s="68" t="e">
        <v>#N/A</v>
      </c>
    </row>
    <row r="103" spans="2:12" ht="20.100000000000001" customHeight="1">
      <c r="B103" s="67">
        <v>0</v>
      </c>
      <c r="C103" s="68">
        <v>0</v>
      </c>
      <c r="D103" s="68">
        <v>0</v>
      </c>
      <c r="E103" s="68">
        <v>0</v>
      </c>
      <c r="F103" s="68" t="s">
        <v>209</v>
      </c>
      <c r="G103" s="69" t="s">
        <v>182</v>
      </c>
      <c r="H103" s="71" t="e">
        <v>#N/A</v>
      </c>
      <c r="I103" s="68" t="e">
        <v>#N/A</v>
      </c>
      <c r="J103" s="68" t="e">
        <v>#N/A</v>
      </c>
      <c r="K103" s="68" t="e">
        <v>#N/A</v>
      </c>
      <c r="L103" s="68" t="e">
        <v>#N/A</v>
      </c>
    </row>
    <row r="104" spans="2:12" ht="20.100000000000001" customHeight="1">
      <c r="B104" s="67">
        <v>0</v>
      </c>
      <c r="C104" s="68">
        <v>0</v>
      </c>
      <c r="D104" s="68">
        <v>0</v>
      </c>
      <c r="E104" s="68">
        <v>0</v>
      </c>
      <c r="F104" s="68" t="s">
        <v>209</v>
      </c>
      <c r="G104" s="69" t="s">
        <v>182</v>
      </c>
      <c r="H104" s="71" t="e">
        <v>#N/A</v>
      </c>
      <c r="I104" s="68" t="e">
        <v>#N/A</v>
      </c>
      <c r="J104" s="68" t="e">
        <v>#N/A</v>
      </c>
      <c r="K104" s="68" t="e">
        <v>#N/A</v>
      </c>
      <c r="L104" s="68" t="e">
        <v>#N/A</v>
      </c>
    </row>
    <row r="105" spans="2:12" ht="20.100000000000001" customHeight="1">
      <c r="B105" s="67">
        <v>0</v>
      </c>
      <c r="C105" s="68">
        <v>0</v>
      </c>
      <c r="D105" s="68">
        <v>0</v>
      </c>
      <c r="E105" s="68">
        <v>0</v>
      </c>
      <c r="F105" s="68" t="s">
        <v>209</v>
      </c>
      <c r="G105" s="69" t="s">
        <v>182</v>
      </c>
      <c r="H105" s="71" t="e">
        <v>#N/A</v>
      </c>
      <c r="I105" s="68" t="e">
        <v>#N/A</v>
      </c>
      <c r="J105" s="68" t="e">
        <v>#N/A</v>
      </c>
      <c r="K105" s="68" t="e">
        <v>#N/A</v>
      </c>
      <c r="L105" s="68" t="e">
        <v>#N/A</v>
      </c>
    </row>
    <row r="106" spans="2:12" ht="20.100000000000001" customHeight="1">
      <c r="B106" s="67">
        <v>0</v>
      </c>
      <c r="C106" s="68">
        <v>0</v>
      </c>
      <c r="D106" s="68">
        <v>0</v>
      </c>
      <c r="E106" s="68">
        <v>0</v>
      </c>
      <c r="F106" s="68" t="s">
        <v>209</v>
      </c>
      <c r="G106" s="69" t="s">
        <v>182</v>
      </c>
      <c r="H106" s="71" t="e">
        <v>#N/A</v>
      </c>
      <c r="I106" s="68" t="e">
        <v>#N/A</v>
      </c>
      <c r="J106" s="68" t="e">
        <v>#N/A</v>
      </c>
      <c r="K106" s="68" t="e">
        <v>#N/A</v>
      </c>
      <c r="L106" s="68" t="e">
        <v>#N/A</v>
      </c>
    </row>
    <row r="107" spans="2:12" ht="20.100000000000001" customHeight="1">
      <c r="B107" s="67">
        <v>0</v>
      </c>
      <c r="C107" s="68">
        <v>0</v>
      </c>
      <c r="D107" s="68">
        <v>0</v>
      </c>
      <c r="E107" s="68">
        <v>0</v>
      </c>
      <c r="F107" s="68" t="s">
        <v>209</v>
      </c>
      <c r="G107" s="69" t="s">
        <v>182</v>
      </c>
      <c r="H107" s="71" t="e">
        <v>#N/A</v>
      </c>
      <c r="I107" s="68" t="e">
        <v>#N/A</v>
      </c>
      <c r="J107" s="68" t="e">
        <v>#N/A</v>
      </c>
      <c r="K107" s="68" t="e">
        <v>#N/A</v>
      </c>
      <c r="L107" s="68" t="e">
        <v>#N/A</v>
      </c>
    </row>
    <row r="108" spans="2:12" ht="20.100000000000001" customHeight="1">
      <c r="B108" s="67">
        <v>0</v>
      </c>
      <c r="C108" s="68">
        <v>0</v>
      </c>
      <c r="D108" s="68">
        <v>0</v>
      </c>
      <c r="E108" s="68">
        <v>0</v>
      </c>
      <c r="F108" s="68" t="s">
        <v>209</v>
      </c>
      <c r="G108" s="69" t="s">
        <v>182</v>
      </c>
      <c r="H108" s="71" t="e">
        <v>#N/A</v>
      </c>
      <c r="I108" s="68" t="e">
        <v>#N/A</v>
      </c>
      <c r="J108" s="68" t="e">
        <v>#N/A</v>
      </c>
      <c r="K108" s="68" t="e">
        <v>#N/A</v>
      </c>
      <c r="L108" s="68" t="e">
        <v>#N/A</v>
      </c>
    </row>
    <row r="109" spans="2:12" ht="20.100000000000001" customHeight="1">
      <c r="B109" s="67">
        <v>0</v>
      </c>
      <c r="C109" s="68">
        <v>0</v>
      </c>
      <c r="D109" s="68">
        <v>0</v>
      </c>
      <c r="E109" s="68">
        <v>0</v>
      </c>
      <c r="F109" s="68" t="s">
        <v>209</v>
      </c>
      <c r="G109" s="69" t="s">
        <v>182</v>
      </c>
      <c r="H109" s="71" t="e">
        <v>#N/A</v>
      </c>
      <c r="I109" s="68" t="e">
        <v>#N/A</v>
      </c>
      <c r="J109" s="68" t="e">
        <v>#N/A</v>
      </c>
      <c r="K109" s="68" t="e">
        <v>#N/A</v>
      </c>
      <c r="L109" s="68" t="e">
        <v>#N/A</v>
      </c>
    </row>
    <row r="110" spans="2:12" ht="20.100000000000001" customHeight="1">
      <c r="B110" s="67">
        <v>0</v>
      </c>
      <c r="C110" s="68">
        <v>0</v>
      </c>
      <c r="D110" s="68">
        <v>0</v>
      </c>
      <c r="E110" s="68">
        <v>0</v>
      </c>
      <c r="F110" s="68" t="s">
        <v>209</v>
      </c>
      <c r="G110" s="69" t="s">
        <v>182</v>
      </c>
      <c r="H110" s="71" t="e">
        <v>#N/A</v>
      </c>
      <c r="I110" s="68" t="e">
        <v>#N/A</v>
      </c>
      <c r="J110" s="68" t="e">
        <v>#N/A</v>
      </c>
      <c r="K110" s="68" t="e">
        <v>#N/A</v>
      </c>
      <c r="L110" s="68" t="e">
        <v>#N/A</v>
      </c>
    </row>
    <row r="111" spans="2:12" ht="20.100000000000001" customHeight="1">
      <c r="B111" s="67">
        <v>0</v>
      </c>
      <c r="C111" s="68">
        <v>0</v>
      </c>
      <c r="D111" s="68">
        <v>0</v>
      </c>
      <c r="E111" s="68">
        <v>0</v>
      </c>
      <c r="F111" s="68" t="s">
        <v>209</v>
      </c>
      <c r="G111" s="69" t="s">
        <v>182</v>
      </c>
      <c r="H111" s="71" t="e">
        <v>#N/A</v>
      </c>
      <c r="I111" s="68" t="e">
        <v>#N/A</v>
      </c>
      <c r="J111" s="68" t="e">
        <v>#N/A</v>
      </c>
      <c r="K111" s="68" t="e">
        <v>#N/A</v>
      </c>
      <c r="L111" s="68" t="e">
        <v>#N/A</v>
      </c>
    </row>
    <row r="112" spans="2:12" ht="20.100000000000001" customHeight="1">
      <c r="B112" s="67">
        <v>0</v>
      </c>
      <c r="C112" s="68">
        <v>0</v>
      </c>
      <c r="D112" s="68">
        <v>0</v>
      </c>
      <c r="E112" s="68">
        <v>0</v>
      </c>
      <c r="F112" s="68" t="s">
        <v>209</v>
      </c>
      <c r="G112" s="69" t="s">
        <v>182</v>
      </c>
      <c r="H112" s="71" t="e">
        <v>#N/A</v>
      </c>
      <c r="I112" s="68" t="e">
        <v>#N/A</v>
      </c>
      <c r="J112" s="68" t="e">
        <v>#N/A</v>
      </c>
      <c r="K112" s="68" t="e">
        <v>#N/A</v>
      </c>
      <c r="L112" s="68" t="e">
        <v>#N/A</v>
      </c>
    </row>
    <row r="113" spans="2:12" ht="20.100000000000001" customHeight="1">
      <c r="B113" s="67">
        <v>0</v>
      </c>
      <c r="C113" s="68">
        <v>0</v>
      </c>
      <c r="D113" s="68">
        <v>0</v>
      </c>
      <c r="E113" s="68">
        <v>0</v>
      </c>
      <c r="F113" s="68" t="s">
        <v>209</v>
      </c>
      <c r="G113" s="69" t="s">
        <v>182</v>
      </c>
      <c r="H113" s="71" t="e">
        <v>#N/A</v>
      </c>
      <c r="I113" s="68" t="e">
        <v>#N/A</v>
      </c>
      <c r="J113" s="68" t="e">
        <v>#N/A</v>
      </c>
      <c r="K113" s="68" t="e">
        <v>#N/A</v>
      </c>
      <c r="L113" s="68" t="e">
        <v>#N/A</v>
      </c>
    </row>
    <row r="114" spans="2:12" ht="20.100000000000001" customHeight="1">
      <c r="B114" s="67">
        <v>0</v>
      </c>
      <c r="C114" s="68">
        <v>0</v>
      </c>
      <c r="D114" s="68">
        <v>0</v>
      </c>
      <c r="E114" s="68">
        <v>0</v>
      </c>
      <c r="F114" s="68" t="s">
        <v>209</v>
      </c>
      <c r="G114" s="69" t="s">
        <v>182</v>
      </c>
      <c r="H114" s="71" t="e">
        <v>#N/A</v>
      </c>
      <c r="I114" s="68" t="e">
        <v>#N/A</v>
      </c>
      <c r="J114" s="68" t="e">
        <v>#N/A</v>
      </c>
      <c r="K114" s="68" t="e">
        <v>#N/A</v>
      </c>
      <c r="L114" s="68" t="e">
        <v>#N/A</v>
      </c>
    </row>
    <row r="115" spans="2:12" ht="20.100000000000001" customHeight="1">
      <c r="B115" s="67">
        <v>0</v>
      </c>
      <c r="C115" s="68">
        <v>0</v>
      </c>
      <c r="D115" s="68">
        <v>0</v>
      </c>
      <c r="E115" s="68">
        <v>0</v>
      </c>
      <c r="F115" s="68" t="s">
        <v>209</v>
      </c>
      <c r="G115" s="69" t="s">
        <v>182</v>
      </c>
      <c r="H115" s="71" t="e">
        <v>#N/A</v>
      </c>
      <c r="I115" s="68" t="e">
        <v>#N/A</v>
      </c>
      <c r="J115" s="68" t="e">
        <v>#N/A</v>
      </c>
      <c r="K115" s="68" t="e">
        <v>#N/A</v>
      </c>
      <c r="L115" s="68" t="e">
        <v>#N/A</v>
      </c>
    </row>
    <row r="116" spans="2:12" ht="20.100000000000001" customHeight="1">
      <c r="B116" s="67">
        <v>0</v>
      </c>
      <c r="C116" s="68">
        <v>0</v>
      </c>
      <c r="D116" s="68">
        <v>0</v>
      </c>
      <c r="E116" s="68">
        <v>0</v>
      </c>
      <c r="F116" s="68" t="s">
        <v>209</v>
      </c>
      <c r="G116" s="69" t="s">
        <v>182</v>
      </c>
      <c r="H116" s="71" t="e">
        <v>#N/A</v>
      </c>
      <c r="I116" s="68" t="e">
        <v>#N/A</v>
      </c>
      <c r="J116" s="68" t="e">
        <v>#N/A</v>
      </c>
      <c r="K116" s="68" t="e">
        <v>#N/A</v>
      </c>
      <c r="L116" s="68" t="e">
        <v>#N/A</v>
      </c>
    </row>
    <row r="117" spans="2:12" ht="20.100000000000001" customHeight="1">
      <c r="B117" s="67">
        <v>0</v>
      </c>
      <c r="C117" s="68">
        <v>0</v>
      </c>
      <c r="D117" s="68">
        <v>0</v>
      </c>
      <c r="E117" s="68">
        <v>0</v>
      </c>
      <c r="F117" s="68" t="s">
        <v>209</v>
      </c>
      <c r="G117" s="69" t="s">
        <v>182</v>
      </c>
      <c r="H117" s="71" t="e">
        <v>#N/A</v>
      </c>
      <c r="I117" s="68" t="e">
        <v>#N/A</v>
      </c>
      <c r="J117" s="68" t="e">
        <v>#N/A</v>
      </c>
      <c r="K117" s="68" t="e">
        <v>#N/A</v>
      </c>
      <c r="L117" s="68" t="e">
        <v>#N/A</v>
      </c>
    </row>
    <row r="118" spans="2:12" ht="20.100000000000001" customHeight="1">
      <c r="B118" s="67">
        <v>0</v>
      </c>
      <c r="C118" s="68">
        <v>0</v>
      </c>
      <c r="D118" s="68">
        <v>0</v>
      </c>
      <c r="E118" s="68">
        <v>0</v>
      </c>
      <c r="F118" s="68" t="s">
        <v>209</v>
      </c>
      <c r="G118" s="69" t="s">
        <v>182</v>
      </c>
      <c r="H118" s="71" t="e">
        <v>#N/A</v>
      </c>
      <c r="I118" s="68" t="e">
        <v>#N/A</v>
      </c>
      <c r="J118" s="68" t="e">
        <v>#N/A</v>
      </c>
      <c r="K118" s="68" t="e">
        <v>#N/A</v>
      </c>
      <c r="L118" s="68" t="e">
        <v>#N/A</v>
      </c>
    </row>
    <row r="119" spans="2:12" ht="20.100000000000001" customHeight="1">
      <c r="B119" s="67">
        <v>0</v>
      </c>
      <c r="C119" s="68">
        <v>0</v>
      </c>
      <c r="D119" s="68">
        <v>0</v>
      </c>
      <c r="E119" s="68">
        <v>0</v>
      </c>
      <c r="F119" s="68" t="s">
        <v>209</v>
      </c>
      <c r="G119" s="69" t="s">
        <v>182</v>
      </c>
      <c r="H119" s="71" t="e">
        <v>#N/A</v>
      </c>
      <c r="I119" s="68" t="e">
        <v>#N/A</v>
      </c>
      <c r="J119" s="68" t="e">
        <v>#N/A</v>
      </c>
      <c r="K119" s="68" t="e">
        <v>#N/A</v>
      </c>
      <c r="L119" s="68" t="e">
        <v>#N/A</v>
      </c>
    </row>
    <row r="120" spans="2:12" ht="20.100000000000001" customHeight="1">
      <c r="B120" s="67">
        <v>0</v>
      </c>
      <c r="C120" s="68">
        <v>0</v>
      </c>
      <c r="D120" s="68">
        <v>0</v>
      </c>
      <c r="E120" s="68">
        <v>0</v>
      </c>
      <c r="F120" s="68" t="s">
        <v>209</v>
      </c>
      <c r="G120" s="69" t="s">
        <v>182</v>
      </c>
      <c r="H120" s="71" t="e">
        <v>#N/A</v>
      </c>
      <c r="I120" s="68" t="e">
        <v>#N/A</v>
      </c>
      <c r="J120" s="68" t="e">
        <v>#N/A</v>
      </c>
      <c r="K120" s="68" t="e">
        <v>#N/A</v>
      </c>
      <c r="L120" s="68" t="e">
        <v>#N/A</v>
      </c>
    </row>
    <row r="121" spans="2:12" ht="20.100000000000001" customHeight="1">
      <c r="B121" s="67">
        <v>0</v>
      </c>
      <c r="C121" s="68">
        <v>0</v>
      </c>
      <c r="D121" s="68">
        <v>0</v>
      </c>
      <c r="E121" s="68">
        <v>0</v>
      </c>
      <c r="F121" s="68">
        <v>0</v>
      </c>
      <c r="G121" s="69" t="s">
        <v>182</v>
      </c>
      <c r="H121" s="71" t="e">
        <v>#N/A</v>
      </c>
      <c r="I121" s="68" t="e">
        <v>#N/A</v>
      </c>
      <c r="J121" s="68" t="e">
        <v>#N/A</v>
      </c>
      <c r="K121" s="68" t="e">
        <v>#N/A</v>
      </c>
      <c r="L121" s="68" t="e">
        <v>#N/A</v>
      </c>
    </row>
    <row r="122" spans="2:12" ht="20.100000000000001" customHeight="1">
      <c r="B122" s="67">
        <v>0</v>
      </c>
      <c r="C122" s="68">
        <v>0</v>
      </c>
      <c r="D122" s="68">
        <v>0</v>
      </c>
      <c r="E122" s="68">
        <v>0</v>
      </c>
      <c r="F122" s="68">
        <v>0</v>
      </c>
      <c r="G122" s="69" t="s">
        <v>182</v>
      </c>
      <c r="H122" s="71" t="e">
        <v>#N/A</v>
      </c>
      <c r="I122" s="68" t="e">
        <v>#N/A</v>
      </c>
      <c r="J122" s="68" t="e">
        <v>#N/A</v>
      </c>
      <c r="K122" s="68" t="e">
        <v>#N/A</v>
      </c>
      <c r="L122" s="68" t="e">
        <v>#N/A</v>
      </c>
    </row>
    <row r="123" spans="2:12" ht="20.100000000000001" customHeight="1">
      <c r="B123" s="67">
        <v>0</v>
      </c>
      <c r="C123" s="68">
        <v>0</v>
      </c>
      <c r="D123" s="68">
        <v>0</v>
      </c>
      <c r="E123" s="68">
        <v>0</v>
      </c>
      <c r="F123" s="68">
        <v>0</v>
      </c>
      <c r="G123" s="69" t="s">
        <v>182</v>
      </c>
      <c r="H123" s="71" t="e">
        <v>#N/A</v>
      </c>
      <c r="I123" s="68" t="e">
        <v>#N/A</v>
      </c>
      <c r="J123" s="68" t="e">
        <v>#N/A</v>
      </c>
      <c r="K123" s="68" t="e">
        <v>#N/A</v>
      </c>
      <c r="L123" s="68" t="e">
        <v>#N/A</v>
      </c>
    </row>
    <row r="124" spans="2:12" ht="20.100000000000001" customHeight="1">
      <c r="B124" s="67">
        <v>0</v>
      </c>
      <c r="C124" s="68">
        <v>0</v>
      </c>
      <c r="D124" s="68">
        <v>0</v>
      </c>
      <c r="E124" s="68">
        <v>0</v>
      </c>
      <c r="F124" s="68">
        <v>0</v>
      </c>
      <c r="G124" s="69" t="s">
        <v>182</v>
      </c>
      <c r="H124" s="71" t="e">
        <v>#N/A</v>
      </c>
      <c r="I124" s="68" t="e">
        <v>#N/A</v>
      </c>
      <c r="J124" s="68" t="e">
        <v>#N/A</v>
      </c>
      <c r="K124" s="68" t="e">
        <v>#N/A</v>
      </c>
      <c r="L124" s="68" t="e">
        <v>#N/A</v>
      </c>
    </row>
    <row r="125" spans="2:12" ht="20.100000000000001" customHeight="1">
      <c r="B125" s="67">
        <v>0</v>
      </c>
      <c r="C125" s="68">
        <v>0</v>
      </c>
      <c r="D125" s="68">
        <v>0</v>
      </c>
      <c r="E125" s="68">
        <v>0</v>
      </c>
      <c r="F125" s="68">
        <v>0</v>
      </c>
      <c r="G125" s="69" t="s">
        <v>182</v>
      </c>
      <c r="H125" s="71" t="e">
        <v>#N/A</v>
      </c>
      <c r="I125" s="68" t="e">
        <v>#N/A</v>
      </c>
      <c r="J125" s="68" t="e">
        <v>#N/A</v>
      </c>
      <c r="K125" s="68" t="e">
        <v>#N/A</v>
      </c>
      <c r="L125" s="68" t="e">
        <v>#N/A</v>
      </c>
    </row>
    <row r="126" spans="2:12" ht="20.100000000000001" customHeight="1">
      <c r="B126" s="67">
        <v>0</v>
      </c>
      <c r="C126" s="68">
        <v>0</v>
      </c>
      <c r="D126" s="68">
        <v>0</v>
      </c>
      <c r="E126" s="68">
        <v>0</v>
      </c>
      <c r="F126" s="68">
        <v>0</v>
      </c>
      <c r="G126" s="69" t="s">
        <v>182</v>
      </c>
      <c r="H126" s="71" t="e">
        <v>#N/A</v>
      </c>
      <c r="I126" s="68" t="e">
        <v>#N/A</v>
      </c>
      <c r="J126" s="68" t="e">
        <v>#N/A</v>
      </c>
      <c r="K126" s="68" t="e">
        <v>#N/A</v>
      </c>
      <c r="L126" s="68" t="e">
        <v>#N/A</v>
      </c>
    </row>
  </sheetData>
  <autoFilter ref="B4:M63">
    <filterColumn colId="11">
      <customFilters>
        <customFilter operator="greaterThan" val="0.1"/>
      </customFilters>
    </filterColumn>
  </autoFilter>
  <pageMargins left="0.7" right="0.7" top="0.75" bottom="0.75" header="0.3" footer="0.3"/>
  <pageSetup paperSize="0" scale="95" fitToHeight="0" orientation="landscape" r:id="rId1"/>
  <legacyDrawing r:id="rId2"/>
</worksheet>
</file>

<file path=xl/worksheets/sheet2.xml><?xml version="1.0" encoding="utf-8"?>
<worksheet xmlns="http://schemas.openxmlformats.org/spreadsheetml/2006/main" xmlns:r="http://schemas.openxmlformats.org/officeDocument/2006/relationships">
  <sheetPr codeName="Feuil4"/>
  <dimension ref="A1:A48"/>
  <sheetViews>
    <sheetView workbookViewId="0">
      <selection activeCell="A13" sqref="A13"/>
    </sheetView>
  </sheetViews>
  <sheetFormatPr defaultColWidth="11" defaultRowHeight="12.75"/>
  <cols>
    <col min="1" max="1" width="121.5" customWidth="1"/>
  </cols>
  <sheetData>
    <row r="1" spans="1:1" ht="18.75">
      <c r="A1" s="17" t="s">
        <v>21</v>
      </c>
    </row>
    <row r="2" spans="1:1" ht="18.75">
      <c r="A2" s="17" t="s">
        <v>28</v>
      </c>
    </row>
    <row r="3" spans="1:1" ht="13.5">
      <c r="A3" s="15"/>
    </row>
    <row r="4" spans="1:1" ht="15.75">
      <c r="A4" s="18" t="s">
        <v>47</v>
      </c>
    </row>
    <row r="5" spans="1:1" ht="31.5">
      <c r="A5" s="18" t="s">
        <v>48</v>
      </c>
    </row>
    <row r="6" spans="1:1" ht="16.5">
      <c r="A6" s="6"/>
    </row>
    <row r="7" spans="1:1" ht="16.5">
      <c r="A7" s="6" t="s">
        <v>22</v>
      </c>
    </row>
    <row r="8" spans="1:1" ht="32.25">
      <c r="A8" s="64" t="s">
        <v>49</v>
      </c>
    </row>
    <row r="9" spans="1:1" ht="52.5" customHeight="1">
      <c r="A9" s="64" t="s">
        <v>50</v>
      </c>
    </row>
    <row r="10" spans="1:1" ht="81.75" customHeight="1">
      <c r="A10" s="58" t="s">
        <v>51</v>
      </c>
    </row>
    <row r="11" spans="1:1" ht="63.75">
      <c r="A11" s="58" t="s">
        <v>52</v>
      </c>
    </row>
    <row r="12" spans="1:1" ht="80.25">
      <c r="A12" s="58" t="s">
        <v>447</v>
      </c>
    </row>
    <row r="13" spans="1:1" ht="79.5">
      <c r="A13" s="58" t="s">
        <v>60</v>
      </c>
    </row>
    <row r="14" spans="1:1" ht="32.25">
      <c r="A14" s="58" t="s">
        <v>53</v>
      </c>
    </row>
    <row r="15" spans="1:1" ht="15.75">
      <c r="A15" s="18"/>
    </row>
    <row r="16" spans="1:1" ht="15.75">
      <c r="A16" s="18"/>
    </row>
    <row r="17" spans="1:1" ht="15.75">
      <c r="A17" s="18"/>
    </row>
    <row r="18" spans="1:1" ht="15.75">
      <c r="A18" s="18"/>
    </row>
    <row r="19" spans="1:1" ht="15.75">
      <c r="A19" s="18"/>
    </row>
    <row r="20" spans="1:1" ht="16.5">
      <c r="A20" s="58" t="s">
        <v>26</v>
      </c>
    </row>
    <row r="21" spans="1:1" ht="15.75">
      <c r="A21" s="18" t="s">
        <v>29</v>
      </c>
    </row>
    <row r="22" spans="1:1" ht="15.75">
      <c r="A22" s="18" t="s">
        <v>30</v>
      </c>
    </row>
    <row r="23" spans="1:1" ht="15.75">
      <c r="A23" s="18" t="s">
        <v>31</v>
      </c>
    </row>
    <row r="24" spans="1:1" ht="15.75">
      <c r="A24" s="18" t="s">
        <v>32</v>
      </c>
    </row>
    <row r="25" spans="1:1" ht="15.75">
      <c r="A25" s="18" t="s">
        <v>33</v>
      </c>
    </row>
    <row r="26" spans="1:1" ht="15.75">
      <c r="A26" s="18" t="s">
        <v>34</v>
      </c>
    </row>
    <row r="27" spans="1:1" ht="15.75">
      <c r="A27" s="18"/>
    </row>
    <row r="28" spans="1:1" ht="15.75">
      <c r="A28" s="18"/>
    </row>
    <row r="29" spans="1:1" ht="15.75">
      <c r="A29" s="18"/>
    </row>
    <row r="30" spans="1:1" ht="15.75">
      <c r="A30" s="18"/>
    </row>
    <row r="31" spans="1:1" ht="15.75">
      <c r="A31" s="18"/>
    </row>
    <row r="32" spans="1:1" ht="15.75">
      <c r="A32" s="18"/>
    </row>
    <row r="33" spans="1:1" ht="15.75">
      <c r="A33" s="18"/>
    </row>
    <row r="34" spans="1:1" ht="15.75">
      <c r="A34" s="18"/>
    </row>
    <row r="35" spans="1:1" ht="15.75">
      <c r="A35" s="18"/>
    </row>
    <row r="36" spans="1:1" ht="15.75">
      <c r="A36" s="18"/>
    </row>
    <row r="37" spans="1:1" ht="15.75">
      <c r="A37" s="18"/>
    </row>
    <row r="38" spans="1:1" ht="15.75">
      <c r="A38" s="18"/>
    </row>
    <row r="39" spans="1:1" ht="15">
      <c r="A39" s="19"/>
    </row>
    <row r="40" spans="1:1" ht="15">
      <c r="A40" s="19"/>
    </row>
    <row r="41" spans="1:1" ht="15">
      <c r="A41" s="19"/>
    </row>
    <row r="42" spans="1:1" ht="15">
      <c r="A42" s="19"/>
    </row>
    <row r="43" spans="1:1" ht="15">
      <c r="A43" s="19"/>
    </row>
    <row r="44" spans="1:1" ht="15">
      <c r="A44" s="16"/>
    </row>
    <row r="45" spans="1:1" ht="15">
      <c r="A45" s="16"/>
    </row>
    <row r="46" spans="1:1" ht="15">
      <c r="A46" s="16"/>
    </row>
    <row r="47" spans="1:1" ht="15">
      <c r="A47" s="16"/>
    </row>
    <row r="48" spans="1:1" ht="15">
      <c r="A48" s="1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Feuil3"/>
  <dimension ref="A2:C3"/>
  <sheetViews>
    <sheetView workbookViewId="0">
      <selection activeCell="B2" sqref="B2"/>
    </sheetView>
  </sheetViews>
  <sheetFormatPr defaultColWidth="11" defaultRowHeight="12.75"/>
  <cols>
    <col min="1" max="1" width="9.625" style="1" customWidth="1"/>
    <col min="2" max="2" width="15" customWidth="1"/>
    <col min="3" max="3" width="11" style="1" customWidth="1"/>
    <col min="4" max="4" width="16.375" customWidth="1"/>
  </cols>
  <sheetData>
    <row r="2" spans="2:2">
      <c r="B2" s="37" t="s">
        <v>213</v>
      </c>
    </row>
    <row r="3" spans="2:2">
      <c r="B3" s="37"/>
    </row>
  </sheetData>
  <sheetProtection formatCells="0" sort="0"/>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Feuil2"/>
  <dimension ref="A1:D300"/>
  <sheetViews>
    <sheetView topLeftCell="A274" workbookViewId="0">
      <selection activeCell="B52" sqref="B52"/>
    </sheetView>
  </sheetViews>
  <sheetFormatPr defaultColWidth="11" defaultRowHeight="12.75"/>
  <cols>
    <col min="2" max="2" width="31.125" customWidth="1"/>
    <col min="3" max="3" width="11" style="2" customWidth="1"/>
  </cols>
  <sheetData>
    <row r="1" spans="1:4">
      <c r="A1">
        <v>1</v>
      </c>
      <c r="B1" s="65" t="s">
        <v>61</v>
      </c>
      <c r="C1" s="10"/>
      <c r="D1" s="11"/>
    </row>
    <row r="2" spans="1:4">
      <c r="A2">
        <v>2</v>
      </c>
      <c r="B2" t="s">
        <v>62</v>
      </c>
      <c r="C2" s="10"/>
      <c r="D2" s="11"/>
    </row>
    <row r="3" spans="1:4">
      <c r="A3">
        <v>3</v>
      </c>
      <c r="B3" s="65" t="s">
        <v>256</v>
      </c>
      <c r="C3" s="10"/>
      <c r="D3" s="11"/>
    </row>
    <row r="4" spans="1:4">
      <c r="A4">
        <v>4</v>
      </c>
      <c r="B4" t="s">
        <v>257</v>
      </c>
      <c r="C4" s="10"/>
      <c r="D4" s="11"/>
    </row>
    <row r="5" spans="1:4">
      <c r="A5">
        <v>5</v>
      </c>
      <c r="B5" s="65" t="s">
        <v>258</v>
      </c>
      <c r="C5" s="10"/>
      <c r="D5" s="11"/>
    </row>
    <row r="6" spans="1:4">
      <c r="A6">
        <v>6</v>
      </c>
      <c r="B6" t="s">
        <v>63</v>
      </c>
      <c r="C6" s="10"/>
      <c r="D6" s="11"/>
    </row>
    <row r="7" spans="1:4">
      <c r="A7">
        <v>7</v>
      </c>
      <c r="B7" t="s">
        <v>259</v>
      </c>
      <c r="C7" s="10"/>
      <c r="D7" s="11"/>
    </row>
    <row r="8" spans="1:4">
      <c r="A8">
        <v>8</v>
      </c>
      <c r="B8" s="65" t="s">
        <v>187</v>
      </c>
      <c r="C8" s="10"/>
      <c r="D8" s="11"/>
    </row>
    <row r="9" spans="1:4">
      <c r="A9">
        <v>9</v>
      </c>
      <c r="B9" s="65" t="s">
        <v>260</v>
      </c>
      <c r="C9" s="10"/>
      <c r="D9" s="11"/>
    </row>
    <row r="10" spans="1:4">
      <c r="A10">
        <v>10</v>
      </c>
      <c r="B10" t="s">
        <v>261</v>
      </c>
      <c r="C10" s="10"/>
      <c r="D10" s="11"/>
    </row>
    <row r="11" spans="1:4">
      <c r="A11">
        <v>11</v>
      </c>
      <c r="B11" t="s">
        <v>262</v>
      </c>
      <c r="C11" s="10"/>
      <c r="D11" s="11"/>
    </row>
    <row r="12" spans="1:4">
      <c r="A12">
        <v>12</v>
      </c>
      <c r="B12" t="s">
        <v>64</v>
      </c>
      <c r="C12" s="10"/>
      <c r="D12" s="11"/>
    </row>
    <row r="13" spans="1:4">
      <c r="A13">
        <v>13</v>
      </c>
      <c r="B13" t="s">
        <v>15</v>
      </c>
      <c r="C13" s="10"/>
      <c r="D13" s="11"/>
    </row>
    <row r="14" spans="1:4">
      <c r="A14">
        <v>14</v>
      </c>
      <c r="B14" t="s">
        <v>65</v>
      </c>
      <c r="C14" s="10"/>
      <c r="D14" s="11"/>
    </row>
    <row r="15" spans="1:4">
      <c r="A15">
        <v>15</v>
      </c>
      <c r="B15" t="s">
        <v>66</v>
      </c>
      <c r="C15" s="10"/>
      <c r="D15" s="11"/>
    </row>
    <row r="16" spans="1:4">
      <c r="A16">
        <v>16</v>
      </c>
      <c r="B16" t="s">
        <v>67</v>
      </c>
      <c r="C16" s="10"/>
      <c r="D16" s="11"/>
    </row>
    <row r="17" spans="1:4">
      <c r="A17">
        <v>17</v>
      </c>
      <c r="B17" s="65" t="s">
        <v>68</v>
      </c>
      <c r="C17" s="10"/>
      <c r="D17" s="11"/>
    </row>
    <row r="18" spans="1:4">
      <c r="A18">
        <v>18</v>
      </c>
      <c r="B18" s="65" t="s">
        <v>69</v>
      </c>
      <c r="C18" s="10"/>
      <c r="D18" s="11"/>
    </row>
    <row r="19" spans="1:4">
      <c r="A19">
        <v>19</v>
      </c>
      <c r="B19" s="65" t="s">
        <v>263</v>
      </c>
      <c r="C19" s="10"/>
      <c r="D19" s="11"/>
    </row>
    <row r="20" spans="1:4">
      <c r="A20">
        <v>20</v>
      </c>
      <c r="B20" t="s">
        <v>264</v>
      </c>
      <c r="C20" s="10"/>
      <c r="D20" s="11"/>
    </row>
    <row r="21" spans="1:4">
      <c r="A21">
        <v>21</v>
      </c>
      <c r="B21" s="65" t="s">
        <v>265</v>
      </c>
      <c r="C21" s="10"/>
      <c r="D21" s="11"/>
    </row>
    <row r="22" spans="1:4">
      <c r="A22">
        <v>22</v>
      </c>
      <c r="B22" s="65" t="s">
        <v>266</v>
      </c>
      <c r="C22" s="10"/>
      <c r="D22" s="11"/>
    </row>
    <row r="23" spans="1:4">
      <c r="A23">
        <v>23</v>
      </c>
      <c r="B23" t="s">
        <v>70</v>
      </c>
      <c r="C23" s="10"/>
      <c r="D23" s="11"/>
    </row>
    <row r="24" spans="1:4">
      <c r="A24">
        <v>24</v>
      </c>
      <c r="B24" t="s">
        <v>267</v>
      </c>
      <c r="C24" s="10"/>
      <c r="D24" s="11"/>
    </row>
    <row r="25" spans="1:4">
      <c r="A25">
        <v>25</v>
      </c>
      <c r="B25" t="s">
        <v>71</v>
      </c>
      <c r="C25" s="10"/>
      <c r="D25" s="11"/>
    </row>
    <row r="26" spans="1:4">
      <c r="A26">
        <v>26</v>
      </c>
      <c r="B26" t="s">
        <v>268</v>
      </c>
      <c r="C26" s="10"/>
      <c r="D26" s="11"/>
    </row>
    <row r="27" spans="1:4">
      <c r="A27">
        <v>27</v>
      </c>
      <c r="B27" t="s">
        <v>16</v>
      </c>
      <c r="C27" s="10"/>
      <c r="D27" s="11"/>
    </row>
    <row r="28" spans="1:4">
      <c r="A28">
        <v>28</v>
      </c>
      <c r="B28" t="s">
        <v>72</v>
      </c>
      <c r="C28" s="10"/>
      <c r="D28" s="11"/>
    </row>
    <row r="29" spans="1:4">
      <c r="A29">
        <v>29</v>
      </c>
      <c r="B29" s="65" t="s">
        <v>269</v>
      </c>
      <c r="C29" s="10"/>
      <c r="D29" s="11"/>
    </row>
    <row r="30" spans="1:4">
      <c r="A30">
        <v>30</v>
      </c>
      <c r="B30" t="s">
        <v>270</v>
      </c>
      <c r="C30" s="10"/>
      <c r="D30" s="11"/>
    </row>
    <row r="31" spans="1:4">
      <c r="A31">
        <v>31</v>
      </c>
      <c r="B31" t="s">
        <v>74</v>
      </c>
      <c r="C31" s="10"/>
      <c r="D31" s="11"/>
    </row>
    <row r="32" spans="1:4">
      <c r="A32">
        <v>32</v>
      </c>
      <c r="B32" t="s">
        <v>271</v>
      </c>
      <c r="C32" s="10"/>
      <c r="D32" s="11"/>
    </row>
    <row r="33" spans="1:4">
      <c r="A33">
        <v>33</v>
      </c>
      <c r="B33" t="s">
        <v>75</v>
      </c>
      <c r="C33" s="10"/>
      <c r="D33" s="11"/>
    </row>
    <row r="34" spans="1:4">
      <c r="A34">
        <v>34</v>
      </c>
      <c r="B34" t="s">
        <v>272</v>
      </c>
      <c r="C34" s="10"/>
      <c r="D34" s="11"/>
    </row>
    <row r="35" spans="1:4">
      <c r="A35">
        <v>35</v>
      </c>
      <c r="B35" t="s">
        <v>76</v>
      </c>
      <c r="C35" s="10"/>
      <c r="D35" s="11"/>
    </row>
    <row r="36" spans="1:4">
      <c r="A36">
        <v>36</v>
      </c>
      <c r="B36" t="s">
        <v>273</v>
      </c>
      <c r="C36" s="10"/>
      <c r="D36" s="11"/>
    </row>
    <row r="37" spans="1:4">
      <c r="A37">
        <v>37</v>
      </c>
      <c r="B37" s="65" t="s">
        <v>414</v>
      </c>
      <c r="C37" s="10"/>
      <c r="D37" s="11"/>
    </row>
    <row r="38" spans="1:4">
      <c r="A38">
        <v>38</v>
      </c>
      <c r="B38" t="s">
        <v>77</v>
      </c>
      <c r="C38" s="10"/>
      <c r="D38" s="11"/>
    </row>
    <row r="39" spans="1:4">
      <c r="A39">
        <v>39</v>
      </c>
      <c r="B39" t="s">
        <v>78</v>
      </c>
      <c r="C39" s="10"/>
      <c r="D39" s="11"/>
    </row>
    <row r="40" spans="1:4">
      <c r="A40">
        <v>40</v>
      </c>
      <c r="B40" t="s">
        <v>79</v>
      </c>
      <c r="C40" s="10"/>
      <c r="D40" s="11"/>
    </row>
    <row r="41" spans="1:4">
      <c r="A41">
        <v>41</v>
      </c>
      <c r="B41" s="65" t="s">
        <v>189</v>
      </c>
      <c r="C41" s="10"/>
      <c r="D41" s="11"/>
    </row>
    <row r="42" spans="1:4">
      <c r="A42">
        <v>42</v>
      </c>
      <c r="B42" t="s">
        <v>80</v>
      </c>
      <c r="C42" s="10"/>
      <c r="D42" s="11"/>
    </row>
    <row r="43" spans="1:4">
      <c r="A43">
        <v>43</v>
      </c>
      <c r="B43" s="65" t="s">
        <v>188</v>
      </c>
      <c r="C43" s="10"/>
      <c r="D43" s="11"/>
    </row>
    <row r="44" spans="1:4">
      <c r="A44">
        <v>44</v>
      </c>
      <c r="B44" t="s">
        <v>274</v>
      </c>
      <c r="C44" s="10"/>
      <c r="D44" s="11"/>
    </row>
    <row r="45" spans="1:4">
      <c r="A45">
        <v>45</v>
      </c>
      <c r="B45" t="s">
        <v>81</v>
      </c>
      <c r="C45" s="10"/>
      <c r="D45" s="11"/>
    </row>
    <row r="46" spans="1:4">
      <c r="A46">
        <v>46</v>
      </c>
      <c r="B46" s="65" t="s">
        <v>415</v>
      </c>
      <c r="C46" s="10"/>
      <c r="D46" s="11"/>
    </row>
    <row r="47" spans="1:4">
      <c r="A47">
        <v>47</v>
      </c>
      <c r="B47" t="s">
        <v>275</v>
      </c>
      <c r="C47" s="10"/>
      <c r="D47" s="11"/>
    </row>
    <row r="48" spans="1:4">
      <c r="A48">
        <v>48</v>
      </c>
      <c r="B48" t="s">
        <v>276</v>
      </c>
      <c r="C48" s="10"/>
      <c r="D48" s="11"/>
    </row>
    <row r="49" spans="1:4">
      <c r="A49">
        <v>49</v>
      </c>
      <c r="B49" t="s">
        <v>83</v>
      </c>
      <c r="C49" s="10"/>
      <c r="D49" s="11"/>
    </row>
    <row r="50" spans="1:4">
      <c r="A50">
        <v>50</v>
      </c>
      <c r="B50" t="s">
        <v>84</v>
      </c>
      <c r="C50" s="10"/>
      <c r="D50" s="11"/>
    </row>
    <row r="51" spans="1:4">
      <c r="A51">
        <v>51</v>
      </c>
      <c r="B51" s="65" t="s">
        <v>422</v>
      </c>
      <c r="C51" s="10"/>
      <c r="D51" s="11"/>
    </row>
    <row r="52" spans="1:4">
      <c r="A52">
        <v>52</v>
      </c>
      <c r="B52" t="s">
        <v>85</v>
      </c>
      <c r="C52" s="10"/>
      <c r="D52" s="11"/>
    </row>
    <row r="53" spans="1:4">
      <c r="A53">
        <v>53</v>
      </c>
      <c r="B53" t="s">
        <v>86</v>
      </c>
      <c r="C53" s="10"/>
      <c r="D53" s="11"/>
    </row>
    <row r="54" spans="1:4">
      <c r="A54">
        <v>54</v>
      </c>
      <c r="B54" t="s">
        <v>87</v>
      </c>
      <c r="C54" s="10"/>
      <c r="D54" s="11"/>
    </row>
    <row r="55" spans="1:4">
      <c r="A55">
        <v>55</v>
      </c>
      <c r="B55" t="s">
        <v>277</v>
      </c>
      <c r="C55" s="10"/>
      <c r="D55" s="11"/>
    </row>
    <row r="56" spans="1:4">
      <c r="A56">
        <v>56</v>
      </c>
      <c r="B56" t="s">
        <v>88</v>
      </c>
      <c r="C56" s="10"/>
      <c r="D56" s="11"/>
    </row>
    <row r="57" spans="1:4">
      <c r="A57">
        <v>57</v>
      </c>
      <c r="B57" t="s">
        <v>278</v>
      </c>
      <c r="C57" s="10"/>
      <c r="D57" s="11"/>
    </row>
    <row r="58" spans="1:4">
      <c r="A58">
        <v>58</v>
      </c>
      <c r="B58" t="s">
        <v>279</v>
      </c>
      <c r="C58" s="10"/>
      <c r="D58" s="11"/>
    </row>
    <row r="59" spans="1:4">
      <c r="A59">
        <v>59</v>
      </c>
      <c r="B59" s="65" t="s">
        <v>280</v>
      </c>
      <c r="C59" s="10"/>
      <c r="D59" s="11"/>
    </row>
    <row r="60" spans="1:4">
      <c r="A60">
        <v>60</v>
      </c>
      <c r="B60" t="s">
        <v>89</v>
      </c>
      <c r="C60" s="10"/>
      <c r="D60" s="11"/>
    </row>
    <row r="61" spans="1:4">
      <c r="A61">
        <v>61</v>
      </c>
      <c r="B61" t="s">
        <v>90</v>
      </c>
      <c r="C61" s="10"/>
      <c r="D61" s="11"/>
    </row>
    <row r="62" spans="1:4">
      <c r="A62">
        <v>62</v>
      </c>
      <c r="B62" t="s">
        <v>91</v>
      </c>
      <c r="C62" s="10"/>
      <c r="D62" s="11"/>
    </row>
    <row r="63" spans="1:4">
      <c r="A63">
        <v>63</v>
      </c>
      <c r="B63" t="s">
        <v>92</v>
      </c>
      <c r="C63" s="10"/>
      <c r="D63" s="11"/>
    </row>
    <row r="64" spans="1:4">
      <c r="A64">
        <v>64</v>
      </c>
      <c r="B64" t="s">
        <v>281</v>
      </c>
      <c r="C64" s="10"/>
      <c r="D64" s="11"/>
    </row>
    <row r="65" spans="1:4">
      <c r="A65">
        <v>65</v>
      </c>
      <c r="B65" t="s">
        <v>93</v>
      </c>
      <c r="C65" s="10"/>
      <c r="D65" s="11"/>
    </row>
    <row r="66" spans="1:4">
      <c r="A66">
        <v>66</v>
      </c>
      <c r="B66" t="s">
        <v>94</v>
      </c>
      <c r="C66" s="10"/>
      <c r="D66" s="11"/>
    </row>
    <row r="67" spans="1:4">
      <c r="A67">
        <v>67</v>
      </c>
      <c r="B67" t="s">
        <v>282</v>
      </c>
      <c r="C67" s="10"/>
      <c r="D67" s="11"/>
    </row>
    <row r="68" spans="1:4">
      <c r="A68">
        <v>68</v>
      </c>
      <c r="B68" t="s">
        <v>283</v>
      </c>
      <c r="C68" s="10"/>
      <c r="D68" s="11"/>
    </row>
    <row r="69" spans="1:4">
      <c r="A69">
        <v>69</v>
      </c>
      <c r="B69" t="s">
        <v>95</v>
      </c>
      <c r="C69" s="10"/>
      <c r="D69" s="11"/>
    </row>
    <row r="70" spans="1:4">
      <c r="A70">
        <v>70</v>
      </c>
      <c r="B70" t="s">
        <v>96</v>
      </c>
      <c r="C70" s="10"/>
      <c r="D70" s="11"/>
    </row>
    <row r="71" spans="1:4">
      <c r="A71">
        <v>71</v>
      </c>
      <c r="B71" t="s">
        <v>284</v>
      </c>
      <c r="C71" s="10"/>
      <c r="D71" s="11"/>
    </row>
    <row r="72" spans="1:4">
      <c r="A72">
        <v>72</v>
      </c>
      <c r="B72" t="s">
        <v>285</v>
      </c>
      <c r="C72" s="10"/>
      <c r="D72" s="11"/>
    </row>
    <row r="73" spans="1:4">
      <c r="A73">
        <v>73</v>
      </c>
      <c r="B73" t="s">
        <v>286</v>
      </c>
      <c r="C73" s="10"/>
      <c r="D73" s="11"/>
    </row>
    <row r="74" spans="1:4">
      <c r="A74">
        <v>74</v>
      </c>
      <c r="B74" t="s">
        <v>287</v>
      </c>
      <c r="C74" s="10"/>
      <c r="D74" s="11"/>
    </row>
    <row r="75" spans="1:4">
      <c r="A75">
        <v>75</v>
      </c>
      <c r="B75" t="s">
        <v>97</v>
      </c>
      <c r="C75" s="10"/>
      <c r="D75" s="11"/>
    </row>
    <row r="76" spans="1:4">
      <c r="A76">
        <v>76</v>
      </c>
      <c r="B76" t="s">
        <v>98</v>
      </c>
      <c r="C76" s="10"/>
      <c r="D76" s="11"/>
    </row>
    <row r="77" spans="1:4">
      <c r="A77">
        <v>77</v>
      </c>
      <c r="B77" t="s">
        <v>288</v>
      </c>
      <c r="C77" s="10"/>
      <c r="D77" s="11"/>
    </row>
    <row r="78" spans="1:4">
      <c r="A78">
        <v>78</v>
      </c>
      <c r="B78" t="s">
        <v>99</v>
      </c>
      <c r="C78" s="10"/>
      <c r="D78" s="11"/>
    </row>
    <row r="79" spans="1:4">
      <c r="A79">
        <v>79</v>
      </c>
      <c r="B79" t="s">
        <v>100</v>
      </c>
      <c r="C79" s="10"/>
      <c r="D79" s="11"/>
    </row>
    <row r="80" spans="1:4">
      <c r="A80">
        <v>80</v>
      </c>
      <c r="B80" t="s">
        <v>289</v>
      </c>
      <c r="C80" s="10"/>
      <c r="D80" s="11"/>
    </row>
    <row r="81" spans="1:4">
      <c r="A81">
        <v>81</v>
      </c>
      <c r="B81" t="s">
        <v>290</v>
      </c>
      <c r="C81" s="10"/>
      <c r="D81" s="11"/>
    </row>
    <row r="82" spans="1:4">
      <c r="A82">
        <v>82</v>
      </c>
      <c r="B82" t="s">
        <v>291</v>
      </c>
      <c r="C82" s="10"/>
      <c r="D82" s="11"/>
    </row>
    <row r="83" spans="1:4">
      <c r="A83">
        <v>83</v>
      </c>
      <c r="B83" t="s">
        <v>101</v>
      </c>
      <c r="C83" s="10"/>
      <c r="D83" s="11"/>
    </row>
    <row r="84" spans="1:4">
      <c r="A84">
        <v>84</v>
      </c>
      <c r="B84" t="s">
        <v>292</v>
      </c>
      <c r="C84" s="10"/>
      <c r="D84" s="11"/>
    </row>
    <row r="85" spans="1:4">
      <c r="A85">
        <v>85</v>
      </c>
      <c r="B85" t="s">
        <v>102</v>
      </c>
      <c r="C85" s="10"/>
      <c r="D85" s="11"/>
    </row>
    <row r="86" spans="1:4">
      <c r="A86">
        <v>86</v>
      </c>
      <c r="B86" t="s">
        <v>293</v>
      </c>
      <c r="C86" s="10"/>
      <c r="D86" s="11"/>
    </row>
    <row r="87" spans="1:4">
      <c r="A87">
        <v>87</v>
      </c>
      <c r="B87" t="s">
        <v>294</v>
      </c>
      <c r="C87" s="10"/>
      <c r="D87" s="11"/>
    </row>
    <row r="88" spans="1:4">
      <c r="A88">
        <v>88</v>
      </c>
      <c r="B88" t="s">
        <v>103</v>
      </c>
      <c r="C88" s="10"/>
      <c r="D88" s="11"/>
    </row>
    <row r="89" spans="1:4">
      <c r="A89">
        <v>89</v>
      </c>
      <c r="B89" t="s">
        <v>104</v>
      </c>
      <c r="C89" s="10"/>
      <c r="D89" s="11"/>
    </row>
    <row r="90" spans="1:4">
      <c r="A90">
        <v>90</v>
      </c>
      <c r="B90" t="s">
        <v>105</v>
      </c>
      <c r="C90" s="10"/>
      <c r="D90" s="11"/>
    </row>
    <row r="91" spans="1:4">
      <c r="A91">
        <v>91</v>
      </c>
      <c r="B91" t="s">
        <v>295</v>
      </c>
      <c r="C91" s="10"/>
      <c r="D91" s="11"/>
    </row>
    <row r="92" spans="1:4">
      <c r="A92">
        <v>92</v>
      </c>
      <c r="B92" t="s">
        <v>296</v>
      </c>
      <c r="C92" s="10"/>
      <c r="D92" s="11"/>
    </row>
    <row r="93" spans="1:4">
      <c r="A93">
        <v>93</v>
      </c>
      <c r="B93" t="s">
        <v>297</v>
      </c>
      <c r="C93" s="10"/>
      <c r="D93" s="11"/>
    </row>
    <row r="94" spans="1:4">
      <c r="A94">
        <v>94</v>
      </c>
      <c r="B94" t="s">
        <v>298</v>
      </c>
      <c r="C94" s="10"/>
      <c r="D94" s="11"/>
    </row>
    <row r="95" spans="1:4">
      <c r="A95">
        <v>95</v>
      </c>
      <c r="B95" t="s">
        <v>299</v>
      </c>
      <c r="C95" s="10"/>
      <c r="D95" s="11"/>
    </row>
    <row r="96" spans="1:4">
      <c r="A96">
        <v>96</v>
      </c>
      <c r="B96" s="65" t="s">
        <v>300</v>
      </c>
      <c r="C96" s="10"/>
      <c r="D96" s="11"/>
    </row>
    <row r="97" spans="1:4">
      <c r="A97">
        <v>97</v>
      </c>
      <c r="B97" t="s">
        <v>301</v>
      </c>
      <c r="C97" s="10"/>
      <c r="D97" s="11"/>
    </row>
    <row r="98" spans="1:4">
      <c r="A98">
        <v>98</v>
      </c>
      <c r="B98" t="s">
        <v>106</v>
      </c>
      <c r="C98" s="10"/>
      <c r="D98" s="11"/>
    </row>
    <row r="99" spans="1:4">
      <c r="A99">
        <v>99</v>
      </c>
      <c r="B99" s="65" t="s">
        <v>416</v>
      </c>
      <c r="C99" s="10"/>
      <c r="D99" s="11"/>
    </row>
    <row r="100" spans="1:4">
      <c r="A100">
        <v>100</v>
      </c>
      <c r="B100" s="65" t="s">
        <v>421</v>
      </c>
      <c r="C100" s="10"/>
      <c r="D100" s="11"/>
    </row>
    <row r="101" spans="1:4">
      <c r="A101">
        <v>101</v>
      </c>
      <c r="B101" t="s">
        <v>302</v>
      </c>
      <c r="C101" s="10"/>
      <c r="D101" s="11"/>
    </row>
    <row r="102" spans="1:4">
      <c r="A102">
        <v>102</v>
      </c>
      <c r="B102" t="s">
        <v>107</v>
      </c>
      <c r="C102" s="10"/>
      <c r="D102" s="11"/>
    </row>
    <row r="103" spans="1:4">
      <c r="A103">
        <v>103</v>
      </c>
      <c r="B103" t="s">
        <v>303</v>
      </c>
      <c r="C103" s="10"/>
      <c r="D103" s="11"/>
    </row>
    <row r="104" spans="1:4">
      <c r="A104">
        <v>104</v>
      </c>
      <c r="B104" t="s">
        <v>304</v>
      </c>
      <c r="C104" s="10"/>
      <c r="D104" s="11"/>
    </row>
    <row r="105" spans="1:4">
      <c r="A105">
        <v>105</v>
      </c>
      <c r="B105" t="s">
        <v>305</v>
      </c>
      <c r="C105" s="10"/>
      <c r="D105" s="11"/>
    </row>
    <row r="106" spans="1:4">
      <c r="A106">
        <v>106</v>
      </c>
      <c r="B106" t="s">
        <v>108</v>
      </c>
      <c r="C106" s="10"/>
      <c r="D106" s="11"/>
    </row>
    <row r="107" spans="1:4">
      <c r="A107">
        <v>107</v>
      </c>
      <c r="B107" t="s">
        <v>109</v>
      </c>
      <c r="C107" s="10"/>
      <c r="D107" s="11"/>
    </row>
    <row r="108" spans="1:4">
      <c r="A108">
        <v>108</v>
      </c>
      <c r="B108" t="s">
        <v>306</v>
      </c>
      <c r="C108" s="10"/>
      <c r="D108" s="11"/>
    </row>
    <row r="109" spans="1:4">
      <c r="A109">
        <v>109</v>
      </c>
      <c r="B109" t="s">
        <v>110</v>
      </c>
      <c r="C109" s="10"/>
      <c r="D109" s="11"/>
    </row>
    <row r="110" spans="1:4">
      <c r="A110">
        <v>110</v>
      </c>
      <c r="B110" s="65" t="s">
        <v>17</v>
      </c>
      <c r="C110" s="10"/>
      <c r="D110" s="11"/>
    </row>
    <row r="111" spans="1:4">
      <c r="A111">
        <v>111</v>
      </c>
      <c r="B111" t="s">
        <v>307</v>
      </c>
      <c r="C111" s="10"/>
      <c r="D111" s="11"/>
    </row>
    <row r="112" spans="1:4">
      <c r="A112">
        <v>112</v>
      </c>
      <c r="B112" t="s">
        <v>308</v>
      </c>
      <c r="C112" s="10"/>
      <c r="D112" s="11"/>
    </row>
    <row r="113" spans="1:4">
      <c r="A113">
        <v>113</v>
      </c>
      <c r="B113" s="65" t="s">
        <v>309</v>
      </c>
      <c r="C113" s="10"/>
      <c r="D113" s="11"/>
    </row>
    <row r="114" spans="1:4">
      <c r="A114">
        <v>114</v>
      </c>
      <c r="B114" s="65" t="s">
        <v>310</v>
      </c>
      <c r="C114" s="10"/>
      <c r="D114" s="11"/>
    </row>
    <row r="115" spans="1:4">
      <c r="A115">
        <v>115</v>
      </c>
      <c r="B115" t="s">
        <v>311</v>
      </c>
      <c r="C115" s="10"/>
      <c r="D115" s="11"/>
    </row>
    <row r="116" spans="1:4">
      <c r="A116">
        <v>116</v>
      </c>
      <c r="B116" t="s">
        <v>112</v>
      </c>
      <c r="C116" s="10"/>
      <c r="D116" s="11"/>
    </row>
    <row r="117" spans="1:4">
      <c r="A117">
        <v>117</v>
      </c>
      <c r="B117" t="s">
        <v>312</v>
      </c>
      <c r="C117" s="10"/>
      <c r="D117" s="11"/>
    </row>
    <row r="118" spans="1:4">
      <c r="A118">
        <v>118</v>
      </c>
      <c r="B118" t="s">
        <v>113</v>
      </c>
      <c r="C118" s="10"/>
      <c r="D118" s="11"/>
    </row>
    <row r="119" spans="1:4">
      <c r="A119">
        <v>119</v>
      </c>
      <c r="B119" s="65" t="s">
        <v>417</v>
      </c>
      <c r="C119" s="10"/>
      <c r="D119" s="11"/>
    </row>
    <row r="120" spans="1:4">
      <c r="A120">
        <v>120</v>
      </c>
      <c r="B120" t="s">
        <v>114</v>
      </c>
      <c r="C120" s="10"/>
      <c r="D120" s="11"/>
    </row>
    <row r="121" spans="1:4">
      <c r="A121">
        <v>121</v>
      </c>
      <c r="B121" t="s">
        <v>115</v>
      </c>
      <c r="C121" s="10"/>
      <c r="D121" s="11"/>
    </row>
    <row r="122" spans="1:4">
      <c r="A122">
        <v>122</v>
      </c>
      <c r="B122" t="s">
        <v>313</v>
      </c>
      <c r="C122" s="10"/>
      <c r="D122" s="11"/>
    </row>
    <row r="123" spans="1:4">
      <c r="A123">
        <v>123</v>
      </c>
      <c r="B123" t="s">
        <v>116</v>
      </c>
      <c r="C123" s="10"/>
      <c r="D123" s="11"/>
    </row>
    <row r="124" spans="1:4">
      <c r="A124">
        <v>124</v>
      </c>
      <c r="B124" t="s">
        <v>117</v>
      </c>
      <c r="C124" s="10"/>
      <c r="D124" s="11"/>
    </row>
    <row r="125" spans="1:4">
      <c r="A125">
        <v>125</v>
      </c>
      <c r="B125" t="s">
        <v>314</v>
      </c>
      <c r="C125" s="10"/>
      <c r="D125" s="11"/>
    </row>
    <row r="126" spans="1:4">
      <c r="A126">
        <v>126</v>
      </c>
      <c r="B126" t="s">
        <v>118</v>
      </c>
      <c r="C126" s="10"/>
      <c r="D126" s="11"/>
    </row>
    <row r="127" spans="1:4">
      <c r="A127">
        <v>127</v>
      </c>
      <c r="B127" t="s">
        <v>119</v>
      </c>
      <c r="C127" s="10"/>
      <c r="D127" s="11"/>
    </row>
    <row r="128" spans="1:4">
      <c r="A128">
        <v>128</v>
      </c>
      <c r="B128" t="s">
        <v>315</v>
      </c>
      <c r="C128" s="10"/>
      <c r="D128" s="11"/>
    </row>
    <row r="129" spans="1:4">
      <c r="A129">
        <v>129</v>
      </c>
      <c r="B129" t="s">
        <v>120</v>
      </c>
      <c r="C129" s="10"/>
      <c r="D129" s="11"/>
    </row>
    <row r="130" spans="1:4">
      <c r="A130">
        <v>130</v>
      </c>
      <c r="B130" t="s">
        <v>121</v>
      </c>
      <c r="C130" s="10"/>
      <c r="D130" s="11"/>
    </row>
    <row r="131" spans="1:4">
      <c r="A131">
        <v>131</v>
      </c>
      <c r="B131" t="s">
        <v>122</v>
      </c>
      <c r="C131" s="10"/>
      <c r="D131" s="11"/>
    </row>
    <row r="132" spans="1:4">
      <c r="A132">
        <v>132</v>
      </c>
      <c r="B132" t="s">
        <v>123</v>
      </c>
      <c r="C132" s="10"/>
      <c r="D132" s="11"/>
    </row>
    <row r="133" spans="1:4">
      <c r="A133">
        <v>133</v>
      </c>
      <c r="B133" t="s">
        <v>124</v>
      </c>
      <c r="C133" s="10"/>
      <c r="D133" s="11"/>
    </row>
    <row r="134" spans="1:4">
      <c r="A134">
        <v>134</v>
      </c>
      <c r="B134" t="s">
        <v>125</v>
      </c>
      <c r="C134" s="10"/>
      <c r="D134" s="11"/>
    </row>
    <row r="135" spans="1:4">
      <c r="A135">
        <v>135</v>
      </c>
      <c r="B135" t="s">
        <v>126</v>
      </c>
      <c r="C135" s="10"/>
      <c r="D135" s="11"/>
    </row>
    <row r="136" spans="1:4">
      <c r="A136">
        <v>136</v>
      </c>
      <c r="B136" s="65" t="s">
        <v>214</v>
      </c>
      <c r="C136" s="10"/>
      <c r="D136" s="11"/>
    </row>
    <row r="137" spans="1:4">
      <c r="A137">
        <v>137</v>
      </c>
      <c r="B137" s="65" t="s">
        <v>316</v>
      </c>
    </row>
    <row r="138" spans="1:4">
      <c r="A138">
        <v>138</v>
      </c>
      <c r="B138" s="65" t="s">
        <v>317</v>
      </c>
    </row>
    <row r="139" spans="1:4">
      <c r="A139">
        <v>139</v>
      </c>
      <c r="B139" s="65" t="s">
        <v>418</v>
      </c>
    </row>
    <row r="140" spans="1:4">
      <c r="A140">
        <v>140</v>
      </c>
      <c r="B140" t="s">
        <v>318</v>
      </c>
    </row>
    <row r="141" spans="1:4">
      <c r="A141">
        <v>141</v>
      </c>
      <c r="B141" t="s">
        <v>319</v>
      </c>
    </row>
    <row r="142" spans="1:4">
      <c r="A142">
        <v>142</v>
      </c>
      <c r="B142" t="s">
        <v>111</v>
      </c>
    </row>
    <row r="143" spans="1:4">
      <c r="A143">
        <v>143</v>
      </c>
      <c r="B143" s="65" t="s">
        <v>320</v>
      </c>
    </row>
    <row r="144" spans="1:4">
      <c r="A144">
        <v>144</v>
      </c>
      <c r="B144" t="s">
        <v>321</v>
      </c>
    </row>
    <row r="145" spans="1:2">
      <c r="A145">
        <v>145</v>
      </c>
      <c r="B145" s="65" t="s">
        <v>322</v>
      </c>
    </row>
    <row r="146" spans="1:2">
      <c r="A146">
        <v>146</v>
      </c>
      <c r="B146" s="65" t="s">
        <v>323</v>
      </c>
    </row>
    <row r="147" spans="1:2">
      <c r="A147">
        <v>147</v>
      </c>
      <c r="B147" t="s">
        <v>324</v>
      </c>
    </row>
    <row r="148" spans="1:2">
      <c r="A148">
        <v>148</v>
      </c>
      <c r="B148" t="s">
        <v>325</v>
      </c>
    </row>
    <row r="149" spans="1:2">
      <c r="A149">
        <v>149</v>
      </c>
      <c r="B149" t="s">
        <v>326</v>
      </c>
    </row>
    <row r="150" spans="1:2">
      <c r="A150">
        <v>150</v>
      </c>
      <c r="B150" t="s">
        <v>127</v>
      </c>
    </row>
    <row r="151" spans="1:2">
      <c r="A151">
        <v>151</v>
      </c>
      <c r="B151" t="s">
        <v>327</v>
      </c>
    </row>
    <row r="152" spans="1:2">
      <c r="A152">
        <v>152</v>
      </c>
      <c r="B152" t="s">
        <v>328</v>
      </c>
    </row>
    <row r="153" spans="1:2">
      <c r="A153">
        <v>153</v>
      </c>
      <c r="B153" t="s">
        <v>329</v>
      </c>
    </row>
    <row r="154" spans="1:2">
      <c r="A154">
        <v>154</v>
      </c>
      <c r="B154" t="s">
        <v>330</v>
      </c>
    </row>
    <row r="155" spans="1:2">
      <c r="A155">
        <v>155</v>
      </c>
      <c r="B155" t="s">
        <v>331</v>
      </c>
    </row>
    <row r="156" spans="1:2">
      <c r="A156">
        <v>156</v>
      </c>
      <c r="B156" t="s">
        <v>332</v>
      </c>
    </row>
    <row r="157" spans="1:2">
      <c r="A157">
        <v>157</v>
      </c>
      <c r="B157" t="s">
        <v>333</v>
      </c>
    </row>
    <row r="158" spans="1:2">
      <c r="A158">
        <v>158</v>
      </c>
      <c r="B158" t="s">
        <v>334</v>
      </c>
    </row>
    <row r="159" spans="1:2">
      <c r="A159">
        <v>159</v>
      </c>
      <c r="B159" t="s">
        <v>335</v>
      </c>
    </row>
    <row r="160" spans="1:2">
      <c r="A160">
        <v>160</v>
      </c>
      <c r="B160" t="s">
        <v>336</v>
      </c>
    </row>
    <row r="161" spans="1:2">
      <c r="A161">
        <v>161</v>
      </c>
      <c r="B161" t="s">
        <v>337</v>
      </c>
    </row>
    <row r="162" spans="1:2">
      <c r="A162">
        <v>162</v>
      </c>
      <c r="B162" t="s">
        <v>129</v>
      </c>
    </row>
    <row r="163" spans="1:2">
      <c r="A163">
        <v>163</v>
      </c>
      <c r="B163" s="65" t="s">
        <v>338</v>
      </c>
    </row>
    <row r="164" spans="1:2">
      <c r="A164">
        <v>164</v>
      </c>
      <c r="B164" t="s">
        <v>339</v>
      </c>
    </row>
    <row r="165" spans="1:2">
      <c r="A165">
        <v>165</v>
      </c>
      <c r="B165" t="s">
        <v>340</v>
      </c>
    </row>
    <row r="166" spans="1:2">
      <c r="A166">
        <v>166</v>
      </c>
      <c r="B166" t="s">
        <v>130</v>
      </c>
    </row>
    <row r="167" spans="1:2">
      <c r="A167">
        <v>167</v>
      </c>
      <c r="B167" t="s">
        <v>18</v>
      </c>
    </row>
    <row r="168" spans="1:2">
      <c r="A168">
        <v>168</v>
      </c>
      <c r="B168" s="65" t="s">
        <v>131</v>
      </c>
    </row>
    <row r="169" spans="1:2">
      <c r="A169">
        <v>169</v>
      </c>
      <c r="B169" s="65" t="s">
        <v>341</v>
      </c>
    </row>
    <row r="170" spans="1:2">
      <c r="A170">
        <v>170</v>
      </c>
      <c r="B170" t="s">
        <v>342</v>
      </c>
    </row>
    <row r="171" spans="1:2">
      <c r="A171">
        <v>171</v>
      </c>
      <c r="B171" t="s">
        <v>343</v>
      </c>
    </row>
    <row r="172" spans="1:2">
      <c r="A172">
        <v>172</v>
      </c>
      <c r="B172" s="65" t="s">
        <v>132</v>
      </c>
    </row>
    <row r="173" spans="1:2">
      <c r="A173">
        <v>173</v>
      </c>
      <c r="B173" t="s">
        <v>344</v>
      </c>
    </row>
    <row r="174" spans="1:2">
      <c r="A174">
        <v>174</v>
      </c>
      <c r="B174" t="s">
        <v>345</v>
      </c>
    </row>
    <row r="175" spans="1:2">
      <c r="A175">
        <v>175</v>
      </c>
      <c r="B175" s="65" t="s">
        <v>419</v>
      </c>
    </row>
    <row r="176" spans="1:2">
      <c r="A176">
        <v>176</v>
      </c>
      <c r="B176" t="s">
        <v>346</v>
      </c>
    </row>
    <row r="177" spans="1:2">
      <c r="A177">
        <v>177</v>
      </c>
      <c r="B177" t="s">
        <v>347</v>
      </c>
    </row>
    <row r="178" spans="1:2">
      <c r="A178">
        <v>178</v>
      </c>
      <c r="B178" t="s">
        <v>348</v>
      </c>
    </row>
    <row r="179" spans="1:2">
      <c r="A179">
        <v>179</v>
      </c>
      <c r="B179" t="s">
        <v>349</v>
      </c>
    </row>
    <row r="180" spans="1:2">
      <c r="A180">
        <v>180</v>
      </c>
      <c r="B180" t="s">
        <v>133</v>
      </c>
    </row>
    <row r="181" spans="1:2">
      <c r="A181">
        <v>181</v>
      </c>
      <c r="B181" t="s">
        <v>350</v>
      </c>
    </row>
    <row r="182" spans="1:2">
      <c r="A182">
        <v>182</v>
      </c>
      <c r="B182" s="65" t="s">
        <v>190</v>
      </c>
    </row>
    <row r="183" spans="1:2">
      <c r="A183">
        <v>183</v>
      </c>
      <c r="B183" t="s">
        <v>134</v>
      </c>
    </row>
    <row r="184" spans="1:2">
      <c r="A184">
        <v>184</v>
      </c>
      <c r="B184" t="s">
        <v>135</v>
      </c>
    </row>
    <row r="185" spans="1:2">
      <c r="A185">
        <v>185</v>
      </c>
      <c r="B185" t="s">
        <v>351</v>
      </c>
    </row>
    <row r="186" spans="1:2">
      <c r="A186">
        <v>186</v>
      </c>
      <c r="B186" t="s">
        <v>352</v>
      </c>
    </row>
    <row r="187" spans="1:2">
      <c r="A187">
        <v>187</v>
      </c>
      <c r="B187" t="s">
        <v>353</v>
      </c>
    </row>
    <row r="188" spans="1:2">
      <c r="A188">
        <v>188</v>
      </c>
      <c r="B188" t="s">
        <v>354</v>
      </c>
    </row>
    <row r="189" spans="1:2">
      <c r="A189">
        <v>189</v>
      </c>
      <c r="B189" s="65" t="s">
        <v>137</v>
      </c>
    </row>
    <row r="190" spans="1:2">
      <c r="A190">
        <v>190</v>
      </c>
      <c r="B190" t="s">
        <v>128</v>
      </c>
    </row>
    <row r="191" spans="1:2">
      <c r="A191">
        <v>191</v>
      </c>
      <c r="B191" s="65" t="s">
        <v>138</v>
      </c>
    </row>
    <row r="192" spans="1:2">
      <c r="A192">
        <v>192</v>
      </c>
      <c r="B192" t="s">
        <v>355</v>
      </c>
    </row>
    <row r="193" spans="1:2">
      <c r="A193">
        <v>193</v>
      </c>
      <c r="B193" t="s">
        <v>356</v>
      </c>
    </row>
    <row r="194" spans="1:2">
      <c r="A194">
        <v>194</v>
      </c>
      <c r="B194" t="s">
        <v>139</v>
      </c>
    </row>
    <row r="195" spans="1:2">
      <c r="A195">
        <v>195</v>
      </c>
      <c r="B195" t="s">
        <v>357</v>
      </c>
    </row>
    <row r="196" spans="1:2">
      <c r="A196">
        <v>196</v>
      </c>
      <c r="B196" t="s">
        <v>358</v>
      </c>
    </row>
    <row r="197" spans="1:2">
      <c r="A197">
        <v>197</v>
      </c>
      <c r="B197" t="s">
        <v>359</v>
      </c>
    </row>
    <row r="198" spans="1:2">
      <c r="A198">
        <v>198</v>
      </c>
      <c r="B198" t="s">
        <v>191</v>
      </c>
    </row>
    <row r="199" spans="1:2">
      <c r="A199">
        <v>199</v>
      </c>
      <c r="B199" t="s">
        <v>360</v>
      </c>
    </row>
    <row r="200" spans="1:2">
      <c r="A200">
        <v>200</v>
      </c>
      <c r="B200" t="s">
        <v>361</v>
      </c>
    </row>
    <row r="201" spans="1:2">
      <c r="A201">
        <v>201</v>
      </c>
      <c r="B201" s="65" t="s">
        <v>140</v>
      </c>
    </row>
    <row r="202" spans="1:2">
      <c r="A202">
        <v>202</v>
      </c>
      <c r="B202" t="s">
        <v>141</v>
      </c>
    </row>
    <row r="203" spans="1:2">
      <c r="A203">
        <v>203</v>
      </c>
      <c r="B203" t="s">
        <v>362</v>
      </c>
    </row>
    <row r="204" spans="1:2">
      <c r="A204">
        <v>204</v>
      </c>
      <c r="B204" t="s">
        <v>363</v>
      </c>
    </row>
    <row r="205" spans="1:2">
      <c r="A205">
        <v>205</v>
      </c>
      <c r="B205" t="s">
        <v>364</v>
      </c>
    </row>
    <row r="206" spans="1:2">
      <c r="A206">
        <v>206</v>
      </c>
      <c r="B206" t="s">
        <v>365</v>
      </c>
    </row>
    <row r="207" spans="1:2">
      <c r="A207">
        <v>207</v>
      </c>
      <c r="B207" t="s">
        <v>142</v>
      </c>
    </row>
    <row r="208" spans="1:2">
      <c r="A208">
        <v>208</v>
      </c>
      <c r="B208" t="s">
        <v>366</v>
      </c>
    </row>
    <row r="209" spans="1:2">
      <c r="A209">
        <v>209</v>
      </c>
      <c r="B209" t="s">
        <v>192</v>
      </c>
    </row>
    <row r="210" spans="1:2">
      <c r="A210">
        <v>210</v>
      </c>
      <c r="B210" t="s">
        <v>143</v>
      </c>
    </row>
    <row r="211" spans="1:2">
      <c r="A211">
        <v>211</v>
      </c>
      <c r="B211" t="s">
        <v>367</v>
      </c>
    </row>
    <row r="212" spans="1:2">
      <c r="A212">
        <v>212</v>
      </c>
      <c r="B212" t="s">
        <v>368</v>
      </c>
    </row>
    <row r="213" spans="1:2">
      <c r="A213">
        <v>213</v>
      </c>
      <c r="B213" t="s">
        <v>144</v>
      </c>
    </row>
    <row r="214" spans="1:2">
      <c r="A214">
        <v>214</v>
      </c>
      <c r="B214" t="s">
        <v>145</v>
      </c>
    </row>
    <row r="215" spans="1:2">
      <c r="A215">
        <v>215</v>
      </c>
      <c r="B215" t="s">
        <v>146</v>
      </c>
    </row>
    <row r="216" spans="1:2">
      <c r="A216">
        <v>216</v>
      </c>
      <c r="B216" t="s">
        <v>147</v>
      </c>
    </row>
    <row r="217" spans="1:2">
      <c r="A217">
        <v>217</v>
      </c>
      <c r="B217" t="s">
        <v>148</v>
      </c>
    </row>
    <row r="218" spans="1:2">
      <c r="A218">
        <v>218</v>
      </c>
      <c r="B218" t="s">
        <v>369</v>
      </c>
    </row>
    <row r="219" spans="1:2">
      <c r="A219">
        <v>219</v>
      </c>
      <c r="B219" t="s">
        <v>370</v>
      </c>
    </row>
    <row r="220" spans="1:2">
      <c r="A220">
        <v>220</v>
      </c>
      <c r="B220" t="s">
        <v>149</v>
      </c>
    </row>
    <row r="221" spans="1:2">
      <c r="A221">
        <v>221</v>
      </c>
      <c r="B221" t="s">
        <v>150</v>
      </c>
    </row>
    <row r="222" spans="1:2">
      <c r="A222">
        <v>222</v>
      </c>
      <c r="B222" t="s">
        <v>371</v>
      </c>
    </row>
    <row r="223" spans="1:2">
      <c r="A223">
        <v>223</v>
      </c>
      <c r="B223" t="s">
        <v>372</v>
      </c>
    </row>
    <row r="224" spans="1:2">
      <c r="A224">
        <v>224</v>
      </c>
      <c r="B224" t="s">
        <v>151</v>
      </c>
    </row>
    <row r="225" spans="1:2">
      <c r="A225">
        <v>225</v>
      </c>
      <c r="B225" t="s">
        <v>152</v>
      </c>
    </row>
    <row r="226" spans="1:2">
      <c r="A226">
        <v>226</v>
      </c>
      <c r="B226" t="s">
        <v>373</v>
      </c>
    </row>
    <row r="227" spans="1:2">
      <c r="A227">
        <v>227</v>
      </c>
      <c r="B227" t="s">
        <v>374</v>
      </c>
    </row>
    <row r="228" spans="1:2">
      <c r="A228">
        <v>228</v>
      </c>
      <c r="B228" t="s">
        <v>19</v>
      </c>
    </row>
    <row r="229" spans="1:2">
      <c r="A229">
        <v>229</v>
      </c>
      <c r="B229" t="s">
        <v>153</v>
      </c>
    </row>
    <row r="230" spans="1:2">
      <c r="A230">
        <v>230</v>
      </c>
      <c r="B230" t="s">
        <v>375</v>
      </c>
    </row>
    <row r="231" spans="1:2">
      <c r="A231">
        <v>231</v>
      </c>
      <c r="B231" t="s">
        <v>154</v>
      </c>
    </row>
    <row r="232" spans="1:2">
      <c r="A232">
        <v>232</v>
      </c>
      <c r="B232" s="65" t="s">
        <v>155</v>
      </c>
    </row>
    <row r="233" spans="1:2">
      <c r="A233">
        <v>233</v>
      </c>
      <c r="B233" s="65" t="s">
        <v>376</v>
      </c>
    </row>
    <row r="234" spans="1:2">
      <c r="A234">
        <v>234</v>
      </c>
      <c r="B234" t="s">
        <v>377</v>
      </c>
    </row>
    <row r="235" spans="1:2">
      <c r="A235">
        <v>235</v>
      </c>
      <c r="B235" t="s">
        <v>378</v>
      </c>
    </row>
    <row r="236" spans="1:2">
      <c r="A236">
        <v>236</v>
      </c>
      <c r="B236" t="s">
        <v>379</v>
      </c>
    </row>
    <row r="237" spans="1:2">
      <c r="A237">
        <v>237</v>
      </c>
      <c r="B237" t="s">
        <v>380</v>
      </c>
    </row>
    <row r="238" spans="1:2">
      <c r="A238">
        <v>238</v>
      </c>
      <c r="B238" t="s">
        <v>156</v>
      </c>
    </row>
    <row r="239" spans="1:2">
      <c r="A239">
        <v>239</v>
      </c>
      <c r="B239" t="s">
        <v>157</v>
      </c>
    </row>
    <row r="240" spans="1:2">
      <c r="A240">
        <v>240</v>
      </c>
      <c r="B240" t="s">
        <v>381</v>
      </c>
    </row>
    <row r="241" spans="1:2">
      <c r="A241">
        <v>241</v>
      </c>
      <c r="B241" t="s">
        <v>382</v>
      </c>
    </row>
    <row r="242" spans="1:2">
      <c r="A242">
        <v>242</v>
      </c>
      <c r="B242" t="s">
        <v>158</v>
      </c>
    </row>
    <row r="243" spans="1:2">
      <c r="A243">
        <v>243</v>
      </c>
      <c r="B243" t="s">
        <v>193</v>
      </c>
    </row>
    <row r="244" spans="1:2">
      <c r="A244">
        <v>244</v>
      </c>
      <c r="B244" t="s">
        <v>194</v>
      </c>
    </row>
    <row r="245" spans="1:2">
      <c r="A245">
        <v>245</v>
      </c>
      <c r="B245" t="s">
        <v>383</v>
      </c>
    </row>
    <row r="246" spans="1:2">
      <c r="A246">
        <v>246</v>
      </c>
      <c r="B246" t="s">
        <v>384</v>
      </c>
    </row>
    <row r="247" spans="1:2">
      <c r="A247">
        <v>247</v>
      </c>
      <c r="B247" t="s">
        <v>159</v>
      </c>
    </row>
    <row r="248" spans="1:2">
      <c r="A248">
        <v>248</v>
      </c>
      <c r="B248" t="s">
        <v>160</v>
      </c>
    </row>
    <row r="249" spans="1:2">
      <c r="A249">
        <v>249</v>
      </c>
      <c r="B249" t="s">
        <v>161</v>
      </c>
    </row>
    <row r="250" spans="1:2">
      <c r="A250">
        <v>250</v>
      </c>
      <c r="B250" t="s">
        <v>162</v>
      </c>
    </row>
    <row r="251" spans="1:2">
      <c r="A251">
        <v>251</v>
      </c>
      <c r="B251" t="s">
        <v>385</v>
      </c>
    </row>
    <row r="252" spans="1:2">
      <c r="A252">
        <v>252</v>
      </c>
      <c r="B252" t="s">
        <v>386</v>
      </c>
    </row>
    <row r="253" spans="1:2">
      <c r="A253">
        <v>253</v>
      </c>
      <c r="B253" t="s">
        <v>387</v>
      </c>
    </row>
    <row r="254" spans="1:2">
      <c r="A254">
        <v>254</v>
      </c>
      <c r="B254" t="s">
        <v>163</v>
      </c>
    </row>
    <row r="255" spans="1:2">
      <c r="A255">
        <v>255</v>
      </c>
      <c r="B255" t="s">
        <v>20</v>
      </c>
    </row>
    <row r="256" spans="1:2">
      <c r="A256">
        <v>256</v>
      </c>
      <c r="B256" t="s">
        <v>164</v>
      </c>
    </row>
    <row r="257" spans="1:2">
      <c r="A257">
        <v>257</v>
      </c>
      <c r="B257" t="s">
        <v>388</v>
      </c>
    </row>
    <row r="258" spans="1:2">
      <c r="A258">
        <v>258</v>
      </c>
      <c r="B258" t="s">
        <v>165</v>
      </c>
    </row>
    <row r="259" spans="1:2">
      <c r="A259">
        <v>259</v>
      </c>
      <c r="B259" t="s">
        <v>389</v>
      </c>
    </row>
    <row r="260" spans="1:2">
      <c r="A260">
        <v>260</v>
      </c>
      <c r="B260" s="65" t="s">
        <v>390</v>
      </c>
    </row>
    <row r="261" spans="1:2">
      <c r="A261">
        <v>261</v>
      </c>
      <c r="B261" s="65" t="s">
        <v>166</v>
      </c>
    </row>
    <row r="262" spans="1:2">
      <c r="A262">
        <v>262</v>
      </c>
      <c r="B262" t="s">
        <v>167</v>
      </c>
    </row>
    <row r="263" spans="1:2">
      <c r="A263">
        <v>263</v>
      </c>
      <c r="B263" t="s">
        <v>391</v>
      </c>
    </row>
    <row r="264" spans="1:2">
      <c r="A264">
        <v>264</v>
      </c>
      <c r="B264" t="s">
        <v>392</v>
      </c>
    </row>
    <row r="265" spans="1:2">
      <c r="A265">
        <v>265</v>
      </c>
      <c r="B265" t="s">
        <v>393</v>
      </c>
    </row>
    <row r="266" spans="1:2">
      <c r="A266">
        <v>266</v>
      </c>
      <c r="B266" t="s">
        <v>168</v>
      </c>
    </row>
    <row r="267" spans="1:2">
      <c r="A267">
        <v>267</v>
      </c>
      <c r="B267" s="63" t="s">
        <v>169</v>
      </c>
    </row>
    <row r="268" spans="1:2">
      <c r="A268">
        <v>268</v>
      </c>
      <c r="B268" s="63" t="s">
        <v>394</v>
      </c>
    </row>
    <row r="269" spans="1:2">
      <c r="A269">
        <v>269</v>
      </c>
      <c r="B269" s="63" t="s">
        <v>170</v>
      </c>
    </row>
    <row r="270" spans="1:2">
      <c r="A270">
        <v>270</v>
      </c>
      <c r="B270" s="63" t="s">
        <v>395</v>
      </c>
    </row>
    <row r="271" spans="1:2">
      <c r="A271">
        <v>271</v>
      </c>
      <c r="B271" s="63" t="s">
        <v>171</v>
      </c>
    </row>
    <row r="272" spans="1:2">
      <c r="A272">
        <v>272</v>
      </c>
      <c r="B272" s="63" t="s">
        <v>396</v>
      </c>
    </row>
    <row r="273" spans="1:2">
      <c r="A273">
        <v>273</v>
      </c>
      <c r="B273" s="63" t="s">
        <v>172</v>
      </c>
    </row>
    <row r="274" spans="1:2">
      <c r="A274">
        <v>274</v>
      </c>
      <c r="B274" s="63" t="s">
        <v>420</v>
      </c>
    </row>
    <row r="275" spans="1:2">
      <c r="A275">
        <v>275</v>
      </c>
      <c r="B275" s="63" t="s">
        <v>195</v>
      </c>
    </row>
    <row r="276" spans="1:2">
      <c r="A276">
        <v>276</v>
      </c>
      <c r="B276" s="63" t="s">
        <v>397</v>
      </c>
    </row>
    <row r="277" spans="1:2">
      <c r="A277">
        <v>277</v>
      </c>
      <c r="B277" s="63" t="s">
        <v>398</v>
      </c>
    </row>
    <row r="278" spans="1:2">
      <c r="A278">
        <v>278</v>
      </c>
      <c r="B278" s="63" t="s">
        <v>399</v>
      </c>
    </row>
    <row r="279" spans="1:2">
      <c r="A279">
        <v>279</v>
      </c>
      <c r="B279" s="63" t="s">
        <v>173</v>
      </c>
    </row>
    <row r="280" spans="1:2">
      <c r="A280">
        <v>280</v>
      </c>
      <c r="B280" s="63" t="s">
        <v>174</v>
      </c>
    </row>
    <row r="281" spans="1:2">
      <c r="A281">
        <v>281</v>
      </c>
      <c r="B281" s="63" t="s">
        <v>175</v>
      </c>
    </row>
    <row r="282" spans="1:2">
      <c r="A282">
        <v>282</v>
      </c>
      <c r="B282" s="63" t="s">
        <v>400</v>
      </c>
    </row>
    <row r="283" spans="1:2">
      <c r="A283">
        <v>283</v>
      </c>
      <c r="B283" s="63" t="s">
        <v>401</v>
      </c>
    </row>
    <row r="284" spans="1:2">
      <c r="A284">
        <v>284</v>
      </c>
      <c r="B284" t="s">
        <v>402</v>
      </c>
    </row>
    <row r="285" spans="1:2">
      <c r="A285">
        <v>285</v>
      </c>
      <c r="B285" t="s">
        <v>403</v>
      </c>
    </row>
    <row r="286" spans="1:2">
      <c r="A286">
        <v>286</v>
      </c>
      <c r="B286" t="s">
        <v>176</v>
      </c>
    </row>
    <row r="287" spans="1:2">
      <c r="A287">
        <v>287</v>
      </c>
      <c r="B287" t="s">
        <v>404</v>
      </c>
    </row>
    <row r="288" spans="1:2">
      <c r="A288">
        <v>288</v>
      </c>
      <c r="B288" t="s">
        <v>196</v>
      </c>
    </row>
    <row r="289" spans="1:2">
      <c r="A289">
        <v>289</v>
      </c>
      <c r="B289" t="s">
        <v>405</v>
      </c>
    </row>
    <row r="290" spans="1:2">
      <c r="A290">
        <v>290</v>
      </c>
      <c r="B290" t="s">
        <v>406</v>
      </c>
    </row>
    <row r="291" spans="1:2">
      <c r="A291">
        <v>291</v>
      </c>
      <c r="B291" t="s">
        <v>407</v>
      </c>
    </row>
    <row r="292" spans="1:2">
      <c r="A292">
        <v>292</v>
      </c>
      <c r="B292" t="s">
        <v>177</v>
      </c>
    </row>
    <row r="293" spans="1:2">
      <c r="A293">
        <v>293</v>
      </c>
      <c r="B293" t="s">
        <v>408</v>
      </c>
    </row>
    <row r="294" spans="1:2">
      <c r="A294">
        <v>294</v>
      </c>
      <c r="B294" t="s">
        <v>178</v>
      </c>
    </row>
    <row r="295" spans="1:2">
      <c r="A295">
        <v>295</v>
      </c>
      <c r="B295" t="s">
        <v>179</v>
      </c>
    </row>
    <row r="296" spans="1:2">
      <c r="A296">
        <v>296</v>
      </c>
      <c r="B296" t="s">
        <v>409</v>
      </c>
    </row>
    <row r="297" spans="1:2">
      <c r="A297">
        <v>297</v>
      </c>
      <c r="B297" t="s">
        <v>410</v>
      </c>
    </row>
    <row r="298" spans="1:2">
      <c r="A298">
        <v>298</v>
      </c>
      <c r="B298" t="s">
        <v>411</v>
      </c>
    </row>
    <row r="299" spans="1:2">
      <c r="A299">
        <v>299</v>
      </c>
      <c r="B299" t="s">
        <v>412</v>
      </c>
    </row>
    <row r="300" spans="1:2">
      <c r="A300">
        <v>300</v>
      </c>
      <c r="B300" t="s">
        <v>413</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 filterMode="1">
    <pageSetUpPr fitToPage="1"/>
  </sheetPr>
  <dimension ref="A1:M79"/>
  <sheetViews>
    <sheetView workbookViewId="0">
      <selection activeCell="F65" sqref="F65"/>
    </sheetView>
  </sheetViews>
  <sheetFormatPr defaultColWidth="9" defaultRowHeight="20.100000000000001" customHeight="1"/>
  <cols>
    <col min="1" max="1" width="7.5" style="93" bestFit="1" customWidth="1"/>
    <col min="2" max="2" width="2.875" style="93" bestFit="1" customWidth="1"/>
    <col min="3" max="3" width="22" style="93" bestFit="1" customWidth="1"/>
    <col min="4" max="4" width="9.125" style="93" bestFit="1" customWidth="1"/>
    <col min="5" max="5" width="7" style="93" bestFit="1" customWidth="1"/>
    <col min="6" max="6" width="24.25" style="93" bestFit="1" customWidth="1"/>
    <col min="7" max="7" width="5.75" style="93" bestFit="1" customWidth="1"/>
    <col min="8" max="8" width="4.375" style="93" bestFit="1" customWidth="1"/>
    <col min="9" max="9" width="10.75" style="93" bestFit="1" customWidth="1"/>
    <col min="10" max="10" width="9.125" style="93" bestFit="1" customWidth="1"/>
    <col min="11" max="11" width="7" style="93" bestFit="1" customWidth="1"/>
    <col min="12" max="12" width="24.25" style="93" bestFit="1" customWidth="1"/>
    <col min="13" max="13" width="8.625" style="93" bestFit="1" customWidth="1"/>
    <col min="14" max="16384" width="9" style="93"/>
  </cols>
  <sheetData>
    <row r="1" spans="1:13" ht="20.100000000000001" customHeight="1">
      <c r="C1" s="94" t="s">
        <v>40</v>
      </c>
      <c r="D1" s="94" t="s">
        <v>39</v>
      </c>
      <c r="E1" s="94" t="s">
        <v>2</v>
      </c>
      <c r="I1" s="94" t="s">
        <v>40</v>
      </c>
      <c r="J1" s="94" t="s">
        <v>39</v>
      </c>
      <c r="K1" s="94" t="s">
        <v>2</v>
      </c>
    </row>
    <row r="2" spans="1:13" ht="27" customHeight="1">
      <c r="A2" s="95" t="s">
        <v>180</v>
      </c>
      <c r="C2" s="93" t="str">
        <f>Results!B3</f>
        <v>Three Player Team Event</v>
      </c>
    </row>
    <row r="3" spans="1:13" ht="20.100000000000001" customHeight="1">
      <c r="C3" s="93" t="str">
        <f>Results!B4</f>
        <v>Open Theme</v>
      </c>
    </row>
    <row r="4" spans="1:13" customFormat="1" ht="12.75" hidden="1">
      <c r="M4" t="s">
        <v>181</v>
      </c>
    </row>
    <row r="5" spans="1:13" customFormat="1" ht="12.75" hidden="1">
      <c r="B5" s="70">
        <f>Results!A8</f>
        <v>16</v>
      </c>
      <c r="C5" s="70" t="str">
        <f>Results!C8</f>
        <v>Player A</v>
      </c>
      <c r="D5" s="70" t="str">
        <f>Results!B8</f>
        <v>Team 6 A</v>
      </c>
      <c r="E5" s="70" t="str">
        <f>Results!D8</f>
        <v>Team 6</v>
      </c>
      <c r="F5" s="70" t="str">
        <f>Results!G8</f>
        <v/>
      </c>
      <c r="G5" s="70" t="s">
        <v>182</v>
      </c>
      <c r="H5" s="70">
        <f>VLOOKUP(B5,Results!$A$8:AG60,9,)</f>
        <v>0</v>
      </c>
      <c r="I5" s="70" t="e">
        <f>VLOOKUP(H5,Results!A$8:G60,3,FALSE)</f>
        <v>#N/A</v>
      </c>
      <c r="J5" s="70" t="e">
        <f>VLOOKUP(H5,Results!$A$8:G60,2,FALSE)</f>
        <v>#N/A</v>
      </c>
      <c r="K5" s="70" t="e">
        <f>VLOOKUP(H5,Results!$A$8:G60,4,FALSE)</f>
        <v>#N/A</v>
      </c>
      <c r="L5" s="70" t="e">
        <f>VLOOKUP(H5,Results!$A$8:G60,7,FALSE)</f>
        <v>#N/A</v>
      </c>
      <c r="M5" t="e">
        <f>VLOOKUP(H5,$B$4:B5,1,FALSE)</f>
        <v>#N/A</v>
      </c>
    </row>
    <row r="6" spans="1:13" customFormat="1" ht="12.75" hidden="1">
      <c r="B6" s="70">
        <f>Results!A9</f>
        <v>17</v>
      </c>
      <c r="C6" s="70" t="str">
        <f>Results!C9</f>
        <v>Player B</v>
      </c>
      <c r="D6" s="70" t="str">
        <f>Results!B9</f>
        <v>Team 6 B</v>
      </c>
      <c r="E6" s="70" t="str">
        <f>Results!D9</f>
        <v>Team 6</v>
      </c>
      <c r="F6" s="70" t="str">
        <f>Results!G9</f>
        <v/>
      </c>
      <c r="G6" s="70" t="s">
        <v>182</v>
      </c>
      <c r="H6" s="70">
        <f>VLOOKUP(B6,Results!$A$8:AG61,9,)</f>
        <v>0</v>
      </c>
      <c r="I6" s="70" t="e">
        <f>VLOOKUP(H6,Results!A$8:G61,3,)</f>
        <v>#N/A</v>
      </c>
      <c r="J6" s="70" t="e">
        <f>VLOOKUP(H6,Results!$A$8:G61,2,FALSE)</f>
        <v>#N/A</v>
      </c>
      <c r="K6" s="70" t="e">
        <f>VLOOKUP(H6,Results!$A$8:G61,4,FALSE)</f>
        <v>#N/A</v>
      </c>
      <c r="L6" s="70" t="e">
        <f>VLOOKUP(H6,Results!$A$8:G61,7,FALSE)</f>
        <v>#N/A</v>
      </c>
      <c r="M6" t="e">
        <f>VLOOKUP(H6,$B$4:B6,1,FALSE)</f>
        <v>#N/A</v>
      </c>
    </row>
    <row r="7" spans="1:13" customFormat="1" ht="12.75" hidden="1">
      <c r="B7" s="70">
        <f>Results!A10</f>
        <v>18</v>
      </c>
      <c r="C7" s="70" t="str">
        <f>Results!C10</f>
        <v>Player C</v>
      </c>
      <c r="D7" s="70" t="str">
        <f>Results!B10</f>
        <v>Team 6 C</v>
      </c>
      <c r="E7" s="70" t="str">
        <f>Results!D10</f>
        <v>Team 6</v>
      </c>
      <c r="F7" s="70" t="str">
        <f>Results!G10</f>
        <v/>
      </c>
      <c r="G7" s="70" t="s">
        <v>182</v>
      </c>
      <c r="H7" s="70">
        <f>VLOOKUP(B7,Results!$A$8:AG62,9,)</f>
        <v>0</v>
      </c>
      <c r="I7" s="70" t="e">
        <f>VLOOKUP(H7,Results!A$8:G62,3,)</f>
        <v>#N/A</v>
      </c>
      <c r="J7" s="70" t="e">
        <f>VLOOKUP(H7,Results!$A$8:G62,2,FALSE)</f>
        <v>#N/A</v>
      </c>
      <c r="K7" s="70" t="e">
        <f>VLOOKUP(H7,Results!$A$8:G62,4,FALSE)</f>
        <v>#N/A</v>
      </c>
      <c r="L7" s="70" t="e">
        <f>VLOOKUP(H7,Results!$A$8:G62,7,FALSE)</f>
        <v>#N/A</v>
      </c>
      <c r="M7" t="e">
        <f>VLOOKUP(H7,$B$4:B7,1,FALSE)</f>
        <v>#N/A</v>
      </c>
    </row>
    <row r="8" spans="1:13" customFormat="1" ht="12.75" hidden="1">
      <c r="B8" s="70">
        <f>Results!A11</f>
        <v>7</v>
      </c>
      <c r="C8" s="70" t="str">
        <f>Results!C11</f>
        <v>Player A</v>
      </c>
      <c r="D8" s="70" t="str">
        <f>Results!B11</f>
        <v>Team 3 A</v>
      </c>
      <c r="E8" s="70" t="str">
        <f>Results!D11</f>
        <v>Team 3</v>
      </c>
      <c r="F8" s="70" t="str">
        <f>Results!G11</f>
        <v/>
      </c>
      <c r="G8" s="70" t="s">
        <v>182</v>
      </c>
      <c r="H8" s="70">
        <f>VLOOKUP(B8,Results!$A$8:AG63,9,)</f>
        <v>0</v>
      </c>
      <c r="I8" s="70" t="e">
        <f>VLOOKUP(H8,Results!A$8:G63,3,)</f>
        <v>#N/A</v>
      </c>
      <c r="J8" s="70" t="e">
        <f>VLOOKUP(H8,Results!$A$8:G63,2,FALSE)</f>
        <v>#N/A</v>
      </c>
      <c r="K8" s="70" t="e">
        <f>VLOOKUP(H8,Results!$A$8:G63,4,FALSE)</f>
        <v>#N/A</v>
      </c>
      <c r="L8" s="70" t="e">
        <f>VLOOKUP(H8,Results!$A$8:G63,7,FALSE)</f>
        <v>#N/A</v>
      </c>
      <c r="M8" t="e">
        <f>VLOOKUP(H8,$B$4:B8,1,FALSE)</f>
        <v>#N/A</v>
      </c>
    </row>
    <row r="9" spans="1:13" customFormat="1" ht="12.75" hidden="1">
      <c r="B9" s="70">
        <f>Results!A12</f>
        <v>8</v>
      </c>
      <c r="C9" s="70" t="str">
        <f>Results!C12</f>
        <v>Player B</v>
      </c>
      <c r="D9" s="70" t="str">
        <f>Results!B12</f>
        <v>Team 3 B</v>
      </c>
      <c r="E9" s="70" t="str">
        <f>Results!D12</f>
        <v>Team 3</v>
      </c>
      <c r="F9" s="70" t="str">
        <f>Results!G12</f>
        <v/>
      </c>
      <c r="G9" s="70" t="s">
        <v>182</v>
      </c>
      <c r="H9" s="70">
        <f>VLOOKUP(B9,Results!$A$8:AG64,9,)</f>
        <v>0</v>
      </c>
      <c r="I9" s="70" t="e">
        <f>VLOOKUP(H9,Results!A$8:G64,3,)</f>
        <v>#N/A</v>
      </c>
      <c r="J9" s="70" t="e">
        <f>VLOOKUP(H9,Results!$A$8:G64,2,FALSE)</f>
        <v>#N/A</v>
      </c>
      <c r="K9" s="70" t="e">
        <f>VLOOKUP(H9,Results!$A$8:G64,4,FALSE)</f>
        <v>#N/A</v>
      </c>
      <c r="L9" s="70" t="e">
        <f>VLOOKUP(H9,Results!$A$8:G64,7,FALSE)</f>
        <v>#N/A</v>
      </c>
      <c r="M9" t="e">
        <f>VLOOKUP(H9,$B$4:B9,1,FALSE)</f>
        <v>#N/A</v>
      </c>
    </row>
    <row r="10" spans="1:13" customFormat="1" ht="12.75" hidden="1">
      <c r="B10" s="70">
        <f>Results!A13</f>
        <v>9</v>
      </c>
      <c r="C10" s="70" t="str">
        <f>Results!C13</f>
        <v>Player C</v>
      </c>
      <c r="D10" s="70" t="str">
        <f>Results!B13</f>
        <v>Team 3 C</v>
      </c>
      <c r="E10" s="70" t="str">
        <f>Results!D13</f>
        <v>Team 3</v>
      </c>
      <c r="F10" s="70" t="str">
        <f>Results!G13</f>
        <v/>
      </c>
      <c r="G10" s="70" t="s">
        <v>182</v>
      </c>
      <c r="H10" s="70">
        <f>VLOOKUP(B10,Results!$A$8:AG65,9,)</f>
        <v>0</v>
      </c>
      <c r="I10" s="70" t="e">
        <f>VLOOKUP(H10,Results!A$8:G65,3,)</f>
        <v>#N/A</v>
      </c>
      <c r="J10" s="70" t="e">
        <f>VLOOKUP(H10,Results!$A$8:G65,2,FALSE)</f>
        <v>#N/A</v>
      </c>
      <c r="K10" s="70" t="e">
        <f>VLOOKUP(H10,Results!$A$8:G65,4,FALSE)</f>
        <v>#N/A</v>
      </c>
      <c r="L10" s="70" t="e">
        <f>VLOOKUP(H10,Results!$A$8:G65,7,FALSE)</f>
        <v>#N/A</v>
      </c>
      <c r="M10" t="e">
        <f>VLOOKUP(H10,$B$4:B10,1,FALSE)</f>
        <v>#N/A</v>
      </c>
    </row>
    <row r="11" spans="1:13" customFormat="1" ht="12.75" hidden="1">
      <c r="B11" s="70">
        <f>Results!A14</f>
        <v>19</v>
      </c>
      <c r="C11" s="70" t="str">
        <f>Results!C14</f>
        <v>Player A</v>
      </c>
      <c r="D11" s="70" t="str">
        <f>Results!B14</f>
        <v>Team 7 A</v>
      </c>
      <c r="E11" s="70" t="str">
        <f>Results!D14</f>
        <v>Team 7</v>
      </c>
      <c r="F11" s="70" t="str">
        <f>Results!G14</f>
        <v/>
      </c>
      <c r="G11" s="70" t="s">
        <v>182</v>
      </c>
      <c r="H11" s="70">
        <f>VLOOKUP(B11,Results!$A$8:AG66,9,)</f>
        <v>0</v>
      </c>
      <c r="I11" s="70" t="e">
        <f>VLOOKUP(H11,Results!A$8:G66,3,)</f>
        <v>#N/A</v>
      </c>
      <c r="J11" s="70" t="e">
        <f>VLOOKUP(H11,Results!$A$8:G66,2,FALSE)</f>
        <v>#N/A</v>
      </c>
      <c r="K11" s="70" t="e">
        <f>VLOOKUP(H11,Results!$A$8:G66,4,FALSE)</f>
        <v>#N/A</v>
      </c>
      <c r="L11" s="70" t="e">
        <f>VLOOKUP(H11,Results!$A$8:G66,7,FALSE)</f>
        <v>#N/A</v>
      </c>
      <c r="M11" t="e">
        <f>VLOOKUP(H11,$B$4:B11,1,FALSE)</f>
        <v>#N/A</v>
      </c>
    </row>
    <row r="12" spans="1:13" customFormat="1" ht="12.75" hidden="1">
      <c r="B12" s="70">
        <f>Results!A15</f>
        <v>20</v>
      </c>
      <c r="C12" s="70" t="str">
        <f>Results!C15</f>
        <v>Player B</v>
      </c>
      <c r="D12" s="70" t="str">
        <f>Results!B15</f>
        <v>Team 7 B</v>
      </c>
      <c r="E12" s="70" t="str">
        <f>Results!D15</f>
        <v>Team 7</v>
      </c>
      <c r="F12" s="70" t="str">
        <f>Results!G15</f>
        <v/>
      </c>
      <c r="G12" s="70" t="s">
        <v>182</v>
      </c>
      <c r="H12" s="70">
        <f>VLOOKUP(B12,Results!$A$8:AG67,9,)</f>
        <v>0</v>
      </c>
      <c r="I12" s="70" t="e">
        <f>VLOOKUP(H12,Results!A$8:G67,3,)</f>
        <v>#N/A</v>
      </c>
      <c r="J12" s="70" t="e">
        <f>VLOOKUP(H12,Results!$A$8:G67,2,FALSE)</f>
        <v>#N/A</v>
      </c>
      <c r="K12" s="70" t="e">
        <f>VLOOKUP(H12,Results!$A$8:G67,4,FALSE)</f>
        <v>#N/A</v>
      </c>
      <c r="L12" s="70" t="e">
        <f>VLOOKUP(H12,Results!$A$8:G67,7,FALSE)</f>
        <v>#N/A</v>
      </c>
      <c r="M12" t="e">
        <f>VLOOKUP(H12,$B$4:B12,1,FALSE)</f>
        <v>#N/A</v>
      </c>
    </row>
    <row r="13" spans="1:13" customFormat="1" ht="12.75" hidden="1">
      <c r="B13" s="70">
        <f>Results!A16</f>
        <v>21</v>
      </c>
      <c r="C13" s="70" t="str">
        <f>Results!C16</f>
        <v>Player C</v>
      </c>
      <c r="D13" s="70" t="str">
        <f>Results!B16</f>
        <v>Team 7 C</v>
      </c>
      <c r="E13" s="70" t="str">
        <f>Results!D16</f>
        <v>Team 7</v>
      </c>
      <c r="F13" s="70" t="str">
        <f>Results!G16</f>
        <v/>
      </c>
      <c r="G13" s="70" t="s">
        <v>182</v>
      </c>
      <c r="H13" s="70">
        <f>VLOOKUP(B13,Results!$A$8:AG68,9,)</f>
        <v>0</v>
      </c>
      <c r="I13" s="70" t="e">
        <f>VLOOKUP(H13,Results!A$8:G68,3,)</f>
        <v>#N/A</v>
      </c>
      <c r="J13" s="70" t="e">
        <f>VLOOKUP(H13,Results!$A$8:G68,2,FALSE)</f>
        <v>#N/A</v>
      </c>
      <c r="K13" s="70" t="e">
        <f>VLOOKUP(H13,Results!$A$8:G68,4,FALSE)</f>
        <v>#N/A</v>
      </c>
      <c r="L13" s="70" t="e">
        <f>VLOOKUP(H13,Results!$A$8:G68,7,FALSE)</f>
        <v>#N/A</v>
      </c>
      <c r="M13" t="e">
        <f>VLOOKUP(H13,$B$4:B13,1,FALSE)</f>
        <v>#N/A</v>
      </c>
    </row>
    <row r="14" spans="1:13" customFormat="1" ht="12.75" hidden="1">
      <c r="B14" s="70">
        <f>Results!A17</f>
        <v>1</v>
      </c>
      <c r="C14" s="70" t="str">
        <f>Results!C17</f>
        <v>Player A</v>
      </c>
      <c r="D14" s="70" t="str">
        <f>Results!B17</f>
        <v>Team 1 A</v>
      </c>
      <c r="E14" s="70" t="str">
        <f>Results!D17</f>
        <v>Team 1</v>
      </c>
      <c r="F14" s="70" t="str">
        <f>Results!G17</f>
        <v/>
      </c>
      <c r="G14" s="70" t="s">
        <v>182</v>
      </c>
      <c r="H14" s="70">
        <f>VLOOKUP(B14,Results!$A$8:AG69,9,)</f>
        <v>0</v>
      </c>
      <c r="I14" s="70" t="e">
        <f>VLOOKUP(H14,Results!A$8:G69,3,)</f>
        <v>#N/A</v>
      </c>
      <c r="J14" s="70" t="e">
        <f>VLOOKUP(H14,Results!$A$8:G69,2,FALSE)</f>
        <v>#N/A</v>
      </c>
      <c r="K14" s="70" t="e">
        <f>VLOOKUP(H14,Results!$A$8:G69,4,FALSE)</f>
        <v>#N/A</v>
      </c>
      <c r="L14" s="70" t="e">
        <f>VLOOKUP(H14,Results!$A$8:G69,7,FALSE)</f>
        <v>#N/A</v>
      </c>
      <c r="M14" t="e">
        <f>VLOOKUP(H14,$B$4:B14,1,FALSE)</f>
        <v>#N/A</v>
      </c>
    </row>
    <row r="15" spans="1:13" customFormat="1" ht="12.75" hidden="1">
      <c r="B15" s="70">
        <f>Results!A18</f>
        <v>2</v>
      </c>
      <c r="C15" s="70" t="str">
        <f>Results!C18</f>
        <v>Player B</v>
      </c>
      <c r="D15" s="70" t="str">
        <f>Results!B18</f>
        <v>Team 1 B</v>
      </c>
      <c r="E15" s="70" t="str">
        <f>Results!D18</f>
        <v>Team 1</v>
      </c>
      <c r="F15" s="70" t="str">
        <f>Results!G18</f>
        <v/>
      </c>
      <c r="G15" s="70" t="s">
        <v>182</v>
      </c>
      <c r="H15" s="70">
        <f>VLOOKUP(B15,Results!$A$8:AG70,9,)</f>
        <v>0</v>
      </c>
      <c r="I15" s="70" t="e">
        <f>VLOOKUP(H15,Results!A$8:G70,3,)</f>
        <v>#N/A</v>
      </c>
      <c r="J15" s="70" t="e">
        <f>VLOOKUP(H15,Results!$A$8:G70,2,FALSE)</f>
        <v>#N/A</v>
      </c>
      <c r="K15" s="70" t="e">
        <f>VLOOKUP(H15,Results!$A$8:G70,4,FALSE)</f>
        <v>#N/A</v>
      </c>
      <c r="L15" s="70" t="e">
        <f>VLOOKUP(H15,Results!$A$8:G70,7,FALSE)</f>
        <v>#N/A</v>
      </c>
      <c r="M15" t="e">
        <f>VLOOKUP(H15,$B$4:B15,1,FALSE)</f>
        <v>#N/A</v>
      </c>
    </row>
    <row r="16" spans="1:13" customFormat="1" ht="12.75" hidden="1">
      <c r="B16" s="70">
        <f>Results!A19</f>
        <v>3</v>
      </c>
      <c r="C16" s="70" t="str">
        <f>Results!C19</f>
        <v>Player C</v>
      </c>
      <c r="D16" s="70" t="str">
        <f>Results!B19</f>
        <v>Team 1 C</v>
      </c>
      <c r="E16" s="70" t="str">
        <f>Results!D19</f>
        <v>Team 1</v>
      </c>
      <c r="F16" s="70" t="str">
        <f>Results!G19</f>
        <v/>
      </c>
      <c r="G16" s="70" t="s">
        <v>182</v>
      </c>
      <c r="H16" s="70">
        <f>VLOOKUP(B16,Results!$A$8:AG71,9,)</f>
        <v>0</v>
      </c>
      <c r="I16" s="70" t="e">
        <f>VLOOKUP(H16,Results!A$8:G71,3,)</f>
        <v>#N/A</v>
      </c>
      <c r="J16" s="70" t="e">
        <f>VLOOKUP(H16,Results!$A$8:G71,2,FALSE)</f>
        <v>#N/A</v>
      </c>
      <c r="K16" s="70" t="e">
        <f>VLOOKUP(H16,Results!$A$8:G71,4,FALSE)</f>
        <v>#N/A</v>
      </c>
      <c r="L16" s="70" t="e">
        <f>VLOOKUP(H16,Results!$A$8:G71,7,FALSE)</f>
        <v>#N/A</v>
      </c>
      <c r="M16" t="e">
        <f>VLOOKUP(H16,$B$4:B16,1,FALSE)</f>
        <v>#N/A</v>
      </c>
    </row>
    <row r="17" spans="2:13" customFormat="1" ht="12.75" hidden="1">
      <c r="B17" s="70">
        <f>Results!A20</f>
        <v>22</v>
      </c>
      <c r="C17" s="70" t="str">
        <f>Results!C20</f>
        <v>Player A</v>
      </c>
      <c r="D17" s="70" t="str">
        <f>Results!B20</f>
        <v>Team 8 A</v>
      </c>
      <c r="E17" s="70" t="str">
        <f>Results!D20</f>
        <v>Team 8</v>
      </c>
      <c r="F17" s="70" t="str">
        <f>Results!G20</f>
        <v/>
      </c>
      <c r="G17" s="70" t="s">
        <v>182</v>
      </c>
      <c r="H17" s="70">
        <f>VLOOKUP(B17,Results!$A$8:AG72,9,)</f>
        <v>0</v>
      </c>
      <c r="I17" s="70" t="e">
        <f>VLOOKUP(H17,Results!A$8:G72,3,)</f>
        <v>#N/A</v>
      </c>
      <c r="J17" s="70" t="e">
        <f>VLOOKUP(H17,Results!$A$8:G72,2,FALSE)</f>
        <v>#N/A</v>
      </c>
      <c r="K17" s="70" t="e">
        <f>VLOOKUP(H17,Results!$A$8:G72,4,FALSE)</f>
        <v>#N/A</v>
      </c>
      <c r="L17" s="70" t="e">
        <f>VLOOKUP(H17,Results!$A$8:G72,7,FALSE)</f>
        <v>#N/A</v>
      </c>
      <c r="M17" t="e">
        <f>VLOOKUP(H17,$B$4:B17,1,FALSE)</f>
        <v>#N/A</v>
      </c>
    </row>
    <row r="18" spans="2:13" customFormat="1" ht="12.75" hidden="1">
      <c r="B18" s="70">
        <f>Results!A21</f>
        <v>23</v>
      </c>
      <c r="C18" s="70" t="str">
        <f>Results!C21</f>
        <v>Player B</v>
      </c>
      <c r="D18" s="70" t="str">
        <f>Results!B21</f>
        <v>Team 8 B</v>
      </c>
      <c r="E18" s="70" t="str">
        <f>Results!D21</f>
        <v>Team 8</v>
      </c>
      <c r="F18" s="70" t="str">
        <f>Results!G21</f>
        <v/>
      </c>
      <c r="G18" s="70" t="s">
        <v>182</v>
      </c>
      <c r="H18" s="70">
        <f>VLOOKUP(B18,Results!$A$8:AG73,9,)</f>
        <v>0</v>
      </c>
      <c r="I18" s="70" t="e">
        <f>VLOOKUP(H18,Results!A$8:G73,3,)</f>
        <v>#N/A</v>
      </c>
      <c r="J18" s="70" t="e">
        <f>VLOOKUP(H18,Results!$A$8:G73,2,FALSE)</f>
        <v>#N/A</v>
      </c>
      <c r="K18" s="70" t="e">
        <f>VLOOKUP(H18,Results!$A$8:G73,4,FALSE)</f>
        <v>#N/A</v>
      </c>
      <c r="L18" s="70" t="e">
        <f>VLOOKUP(H18,Results!$A$8:G73,7,FALSE)</f>
        <v>#N/A</v>
      </c>
      <c r="M18" t="e">
        <f>VLOOKUP(H18,$B$4:B18,1,FALSE)</f>
        <v>#N/A</v>
      </c>
    </row>
    <row r="19" spans="2:13" customFormat="1" ht="12.75" hidden="1">
      <c r="B19" s="70">
        <f>Results!A22</f>
        <v>24</v>
      </c>
      <c r="C19" s="70" t="str">
        <f>Results!C22</f>
        <v>Player C</v>
      </c>
      <c r="D19" s="70" t="str">
        <f>Results!B22</f>
        <v>Team 8 C</v>
      </c>
      <c r="E19" s="70" t="str">
        <f>Results!D22</f>
        <v>Team 8</v>
      </c>
      <c r="F19" s="70" t="str">
        <f>Results!G22</f>
        <v/>
      </c>
      <c r="G19" s="70" t="s">
        <v>182</v>
      </c>
      <c r="H19" s="70">
        <f>VLOOKUP(B19,Results!$A$8:AG74,9,)</f>
        <v>0</v>
      </c>
      <c r="I19" s="70" t="e">
        <f>VLOOKUP(H19,Results!A$8:G74,3,)</f>
        <v>#N/A</v>
      </c>
      <c r="J19" s="70" t="e">
        <f>VLOOKUP(H19,Results!$A$8:G74,2,FALSE)</f>
        <v>#N/A</v>
      </c>
      <c r="K19" s="70" t="e">
        <f>VLOOKUP(H19,Results!$A$8:G74,4,FALSE)</f>
        <v>#N/A</v>
      </c>
      <c r="L19" s="70" t="e">
        <f>VLOOKUP(H19,Results!$A$8:G74,7,FALSE)</f>
        <v>#N/A</v>
      </c>
      <c r="M19" t="e">
        <f>VLOOKUP(H19,$B$4:B19,1,FALSE)</f>
        <v>#N/A</v>
      </c>
    </row>
    <row r="20" spans="2:13" customFormat="1" ht="12.75" hidden="1">
      <c r="B20" s="70">
        <f>Results!A23</f>
        <v>13</v>
      </c>
      <c r="C20" s="70" t="str">
        <f>Results!C23</f>
        <v>Player A</v>
      </c>
      <c r="D20" s="70" t="str">
        <f>Results!B23</f>
        <v>Team 5 A</v>
      </c>
      <c r="E20" s="70" t="str">
        <f>Results!D23</f>
        <v>Team 5</v>
      </c>
      <c r="F20" s="70" t="str">
        <f>Results!G23</f>
        <v/>
      </c>
      <c r="G20" s="70" t="s">
        <v>182</v>
      </c>
      <c r="H20" s="70">
        <f>VLOOKUP(B20,Results!$A$8:AG75,9,)</f>
        <v>0</v>
      </c>
      <c r="I20" s="70" t="e">
        <f>VLOOKUP(H20,Results!A$8:G75,3,)</f>
        <v>#N/A</v>
      </c>
      <c r="J20" s="70" t="e">
        <f>VLOOKUP(H20,Results!$A$8:G75,2,FALSE)</f>
        <v>#N/A</v>
      </c>
      <c r="K20" s="70" t="e">
        <f>VLOOKUP(H20,Results!$A$8:G75,4,FALSE)</f>
        <v>#N/A</v>
      </c>
      <c r="L20" s="70" t="e">
        <f>VLOOKUP(H20,Results!$A$8:G75,7,FALSE)</f>
        <v>#N/A</v>
      </c>
      <c r="M20" t="e">
        <f>VLOOKUP(H20,$B$4:B20,1,FALSE)</f>
        <v>#N/A</v>
      </c>
    </row>
    <row r="21" spans="2:13" customFormat="1" ht="12.75" hidden="1">
      <c r="B21" s="70">
        <f>Results!A24</f>
        <v>14</v>
      </c>
      <c r="C21" s="70" t="str">
        <f>Results!C24</f>
        <v>Player B</v>
      </c>
      <c r="D21" s="70" t="str">
        <f>Results!B24</f>
        <v>Team 5 B</v>
      </c>
      <c r="E21" s="70" t="str">
        <f>Results!D24</f>
        <v>Team 5</v>
      </c>
      <c r="F21" s="70" t="str">
        <f>Results!G24</f>
        <v/>
      </c>
      <c r="G21" s="70" t="s">
        <v>182</v>
      </c>
      <c r="H21" s="70">
        <f>VLOOKUP(B21,Results!$A$8:AG76,9,)</f>
        <v>0</v>
      </c>
      <c r="I21" s="70" t="e">
        <f>VLOOKUP(H21,Results!A$8:G76,3,)</f>
        <v>#N/A</v>
      </c>
      <c r="J21" s="70" t="e">
        <f>VLOOKUP(H21,Results!$A$8:G76,2,FALSE)</f>
        <v>#N/A</v>
      </c>
      <c r="K21" s="70" t="e">
        <f>VLOOKUP(H21,Results!$A$8:G76,4,FALSE)</f>
        <v>#N/A</v>
      </c>
      <c r="L21" s="70" t="e">
        <f>VLOOKUP(H21,Results!$A$8:G76,7,FALSE)</f>
        <v>#N/A</v>
      </c>
      <c r="M21" t="e">
        <f>VLOOKUP(H21,$B$4:B21,1,FALSE)</f>
        <v>#N/A</v>
      </c>
    </row>
    <row r="22" spans="2:13" customFormat="1" ht="12.75" hidden="1">
      <c r="B22" s="70">
        <f>Results!A25</f>
        <v>15</v>
      </c>
      <c r="C22" s="70" t="str">
        <f>Results!C25</f>
        <v>Player C</v>
      </c>
      <c r="D22" s="70" t="str">
        <f>Results!B25</f>
        <v>Team 5 C</v>
      </c>
      <c r="E22" s="70" t="str">
        <f>Results!D25</f>
        <v>Team 5</v>
      </c>
      <c r="F22" s="70" t="str">
        <f>Results!G25</f>
        <v/>
      </c>
      <c r="G22" s="70" t="s">
        <v>182</v>
      </c>
      <c r="H22" s="70">
        <f>VLOOKUP(B22,Results!$A$8:AG77,9,)</f>
        <v>0</v>
      </c>
      <c r="I22" s="70" t="e">
        <f>VLOOKUP(H22,Results!A$8:G77,3,)</f>
        <v>#N/A</v>
      </c>
      <c r="J22" s="70" t="e">
        <f>VLOOKUP(H22,Results!$A$8:G77,2,FALSE)</f>
        <v>#N/A</v>
      </c>
      <c r="K22" s="70" t="e">
        <f>VLOOKUP(H22,Results!$A$8:G77,4,FALSE)</f>
        <v>#N/A</v>
      </c>
      <c r="L22" s="70" t="e">
        <f>VLOOKUP(H22,Results!$A$8:G77,7,FALSE)</f>
        <v>#N/A</v>
      </c>
      <c r="M22" t="e">
        <f>VLOOKUP(H22,$B$4:B22,1,FALSE)</f>
        <v>#N/A</v>
      </c>
    </row>
    <row r="23" spans="2:13" customFormat="1" ht="12.75" hidden="1">
      <c r="B23" s="70">
        <f>Results!A26</f>
        <v>4</v>
      </c>
      <c r="C23" s="70" t="str">
        <f>Results!C26</f>
        <v>Player A</v>
      </c>
      <c r="D23" s="70" t="str">
        <f>Results!B26</f>
        <v>Team 2 A</v>
      </c>
      <c r="E23" s="70" t="str">
        <f>Results!D26</f>
        <v>Team 2</v>
      </c>
      <c r="F23" s="70" t="str">
        <f>Results!G26</f>
        <v/>
      </c>
      <c r="G23" s="70" t="s">
        <v>182</v>
      </c>
      <c r="H23" s="70">
        <f>VLOOKUP(B23,Results!$A$8:AG78,9,)</f>
        <v>0</v>
      </c>
      <c r="I23" s="70" t="e">
        <f>VLOOKUP(H23,Results!A$8:G78,3,)</f>
        <v>#N/A</v>
      </c>
      <c r="J23" s="70" t="e">
        <f>VLOOKUP(H23,Results!$A$8:G78,2,FALSE)</f>
        <v>#N/A</v>
      </c>
      <c r="K23" s="70" t="e">
        <f>VLOOKUP(H23,Results!$A$8:G78,4,FALSE)</f>
        <v>#N/A</v>
      </c>
      <c r="L23" s="70" t="e">
        <f>VLOOKUP(H23,Results!$A$8:G78,7,FALSE)</f>
        <v>#N/A</v>
      </c>
      <c r="M23" t="e">
        <f>VLOOKUP(H23,$B$4:B23,1,FALSE)</f>
        <v>#N/A</v>
      </c>
    </row>
    <row r="24" spans="2:13" customFormat="1" ht="12.75" hidden="1">
      <c r="B24" s="70">
        <f>Results!A27</f>
        <v>5</v>
      </c>
      <c r="C24" s="70" t="str">
        <f>Results!C27</f>
        <v>Player B</v>
      </c>
      <c r="D24" s="70" t="str">
        <f>Results!B27</f>
        <v>Team 2 B</v>
      </c>
      <c r="E24" s="70" t="str">
        <f>Results!D27</f>
        <v>Team 2</v>
      </c>
      <c r="F24" s="70" t="str">
        <f>Results!G27</f>
        <v/>
      </c>
      <c r="G24" s="70" t="s">
        <v>182</v>
      </c>
      <c r="H24" s="70">
        <f>VLOOKUP(B24,Results!$A$8:AG79,9,)</f>
        <v>0</v>
      </c>
      <c r="I24" s="70" t="e">
        <f>VLOOKUP(H24,Results!A$8:G79,3,)</f>
        <v>#N/A</v>
      </c>
      <c r="J24" s="70" t="e">
        <f>VLOOKUP(H24,Results!$A$8:G79,2,FALSE)</f>
        <v>#N/A</v>
      </c>
      <c r="K24" s="70" t="e">
        <f>VLOOKUP(H24,Results!$A$8:G79,4,FALSE)</f>
        <v>#N/A</v>
      </c>
      <c r="L24" s="70" t="e">
        <f>VLOOKUP(H24,Results!$A$8:G79,7,FALSE)</f>
        <v>#N/A</v>
      </c>
      <c r="M24" t="e">
        <f>VLOOKUP(H24,$B$4:B24,1,FALSE)</f>
        <v>#N/A</v>
      </c>
    </row>
    <row r="25" spans="2:13" customFormat="1" ht="12.75" hidden="1">
      <c r="B25" s="70">
        <f>Results!A28</f>
        <v>6</v>
      </c>
      <c r="C25" s="70" t="str">
        <f>Results!C28</f>
        <v>Player C</v>
      </c>
      <c r="D25" s="70" t="str">
        <f>Results!B28</f>
        <v>Team 2 C</v>
      </c>
      <c r="E25" s="70" t="str">
        <f>Results!D28</f>
        <v>Team 2</v>
      </c>
      <c r="F25" s="70" t="str">
        <f>Results!G28</f>
        <v/>
      </c>
      <c r="G25" s="70" t="s">
        <v>182</v>
      </c>
      <c r="H25" s="70">
        <f>VLOOKUP(B25,Results!$A$8:AG80,9,)</f>
        <v>0</v>
      </c>
      <c r="I25" s="70" t="e">
        <f>VLOOKUP(H25,Results!A$8:G80,3,)</f>
        <v>#N/A</v>
      </c>
      <c r="J25" s="70" t="e">
        <f>VLOOKUP(H25,Results!$A$8:G80,2,FALSE)</f>
        <v>#N/A</v>
      </c>
      <c r="K25" s="70" t="e">
        <f>VLOOKUP(H25,Results!$A$8:G80,4,FALSE)</f>
        <v>#N/A</v>
      </c>
      <c r="L25" s="70" t="e">
        <f>VLOOKUP(H25,Results!$A$8:G80,7,FALSE)</f>
        <v>#N/A</v>
      </c>
      <c r="M25" t="e">
        <f>VLOOKUP(H25,$B$4:B25,1,FALSE)</f>
        <v>#N/A</v>
      </c>
    </row>
    <row r="26" spans="2:13" customFormat="1" ht="12.75" hidden="1">
      <c r="B26" s="70">
        <f>Results!A29</f>
        <v>10</v>
      </c>
      <c r="C26" s="70" t="str">
        <f>Results!C29</f>
        <v>Player A</v>
      </c>
      <c r="D26" s="70" t="str">
        <f>Results!B29</f>
        <v>Team 4 A</v>
      </c>
      <c r="E26" s="70" t="str">
        <f>Results!D29</f>
        <v>Team 4</v>
      </c>
      <c r="F26" s="70" t="str">
        <f>Results!G29</f>
        <v/>
      </c>
      <c r="G26" s="70" t="s">
        <v>182</v>
      </c>
      <c r="H26" s="70">
        <f>VLOOKUP(B26,Results!$A$8:AG81,9,)</f>
        <v>0</v>
      </c>
      <c r="I26" s="70" t="e">
        <f>VLOOKUP(H26,Results!A$8:G81,3,)</f>
        <v>#N/A</v>
      </c>
      <c r="J26" s="70" t="e">
        <f>VLOOKUP(H26,Results!$A$8:G81,2,FALSE)</f>
        <v>#N/A</v>
      </c>
      <c r="K26" s="70" t="e">
        <f>VLOOKUP(H26,Results!$A$8:G81,4,FALSE)</f>
        <v>#N/A</v>
      </c>
      <c r="L26" s="70" t="e">
        <f>VLOOKUP(H26,Results!$A$8:G81,7,FALSE)</f>
        <v>#N/A</v>
      </c>
      <c r="M26" t="e">
        <f>VLOOKUP(H26,$B$4:B26,1,FALSE)</f>
        <v>#N/A</v>
      </c>
    </row>
    <row r="27" spans="2:13" customFormat="1" ht="12.75" hidden="1">
      <c r="B27" s="70">
        <f>Results!A30</f>
        <v>11</v>
      </c>
      <c r="C27" s="70" t="str">
        <f>Results!C30</f>
        <v>Player B</v>
      </c>
      <c r="D27" s="70" t="str">
        <f>Results!B30</f>
        <v>Team 4 B</v>
      </c>
      <c r="E27" s="70" t="str">
        <f>Results!D30</f>
        <v>Team 4</v>
      </c>
      <c r="F27" s="70" t="str">
        <f>Results!G30</f>
        <v/>
      </c>
      <c r="G27" s="70" t="s">
        <v>182</v>
      </c>
      <c r="H27" s="70">
        <f>VLOOKUP(B27,Results!$A$8:AG82,9,)</f>
        <v>0</v>
      </c>
      <c r="I27" s="70" t="e">
        <f>VLOOKUP(H27,Results!A$8:G82,3,)</f>
        <v>#N/A</v>
      </c>
      <c r="J27" s="70" t="e">
        <f>VLOOKUP(H27,Results!$A$8:G82,2,FALSE)</f>
        <v>#N/A</v>
      </c>
      <c r="K27" s="70" t="e">
        <f>VLOOKUP(H27,Results!$A$8:G82,4,FALSE)</f>
        <v>#N/A</v>
      </c>
      <c r="L27" s="70" t="e">
        <f>VLOOKUP(H27,Results!$A$8:G82,7,FALSE)</f>
        <v>#N/A</v>
      </c>
      <c r="M27" t="e">
        <f>VLOOKUP(H27,$B$4:B27,1,FALSE)</f>
        <v>#N/A</v>
      </c>
    </row>
    <row r="28" spans="2:13" customFormat="1" ht="12.75" hidden="1">
      <c r="B28" s="70">
        <f>Results!A31</f>
        <v>12</v>
      </c>
      <c r="C28" s="70" t="str">
        <f>Results!C31</f>
        <v>Player C</v>
      </c>
      <c r="D28" s="70" t="str">
        <f>Results!B31</f>
        <v>Team 4 C</v>
      </c>
      <c r="E28" s="70" t="str">
        <f>Results!D31</f>
        <v>Team 4</v>
      </c>
      <c r="F28" s="70" t="str">
        <f>Results!G31</f>
        <v/>
      </c>
      <c r="G28" s="70" t="s">
        <v>182</v>
      </c>
      <c r="H28" s="70">
        <f>VLOOKUP(B28,Results!$A$8:AG83,9,)</f>
        <v>0</v>
      </c>
      <c r="I28" s="70" t="e">
        <f>VLOOKUP(H28,Results!A$8:G83,3,)</f>
        <v>#N/A</v>
      </c>
      <c r="J28" s="70" t="e">
        <f>VLOOKUP(H28,Results!$A$8:G83,2,FALSE)</f>
        <v>#N/A</v>
      </c>
      <c r="K28" s="70" t="e">
        <f>VLOOKUP(H28,Results!$A$8:G83,4,FALSE)</f>
        <v>#N/A</v>
      </c>
      <c r="L28" s="70" t="e">
        <f>VLOOKUP(H28,Results!$A$8:G83,7,FALSE)</f>
        <v>#N/A</v>
      </c>
      <c r="M28" t="e">
        <f>VLOOKUP(H28,$B$4:B28,1,FALSE)</f>
        <v>#N/A</v>
      </c>
    </row>
    <row r="29" spans="2:13" customFormat="1" ht="12.75" hidden="1">
      <c r="B29" s="70">
        <f>Results!A32</f>
        <v>25</v>
      </c>
      <c r="C29" s="70" t="str">
        <f>Results!C32</f>
        <v>Player A</v>
      </c>
      <c r="D29" s="70" t="str">
        <f>Results!B32</f>
        <v>Team 9 A</v>
      </c>
      <c r="E29" s="70" t="str">
        <f>Results!D32</f>
        <v>Team 9</v>
      </c>
      <c r="F29" s="70" t="str">
        <f>Results!G32</f>
        <v/>
      </c>
      <c r="G29" s="70" t="s">
        <v>182</v>
      </c>
      <c r="H29" s="70">
        <f>VLOOKUP(B29,Results!$A$8:AG84,9,)</f>
        <v>0</v>
      </c>
      <c r="I29" s="70" t="e">
        <f>VLOOKUP(H29,Results!A$8:G84,3,)</f>
        <v>#N/A</v>
      </c>
      <c r="J29" s="70" t="e">
        <f>VLOOKUP(H29,Results!$A$8:G84,2,FALSE)</f>
        <v>#N/A</v>
      </c>
      <c r="K29" s="70" t="e">
        <f>VLOOKUP(H29,Results!$A$8:G84,4,FALSE)</f>
        <v>#N/A</v>
      </c>
      <c r="L29" s="70" t="e">
        <f>VLOOKUP(H29,Results!$A$8:G84,7,FALSE)</f>
        <v>#N/A</v>
      </c>
      <c r="M29" t="e">
        <f>VLOOKUP(H29,$B$4:B29,1,FALSE)</f>
        <v>#N/A</v>
      </c>
    </row>
    <row r="30" spans="2:13" customFormat="1" ht="12.75" hidden="1">
      <c r="B30" s="70">
        <f>Results!A33</f>
        <v>26</v>
      </c>
      <c r="C30" s="70" t="str">
        <f>Results!C33</f>
        <v>Player B</v>
      </c>
      <c r="D30" s="70" t="str">
        <f>Results!B33</f>
        <v>Team 9 B</v>
      </c>
      <c r="E30" s="70" t="str">
        <f>Results!D33</f>
        <v>Team 9</v>
      </c>
      <c r="F30" s="70" t="str">
        <f>Results!G33</f>
        <v/>
      </c>
      <c r="G30" s="70" t="s">
        <v>182</v>
      </c>
      <c r="H30" s="70">
        <f>VLOOKUP(B30,Results!$A$8:AG85,9,)</f>
        <v>0</v>
      </c>
      <c r="I30" s="70" t="e">
        <f>VLOOKUP(H30,Results!A$8:G85,3,)</f>
        <v>#N/A</v>
      </c>
      <c r="J30" s="70" t="e">
        <f>VLOOKUP(H30,Results!$A$8:G85,2,FALSE)</f>
        <v>#N/A</v>
      </c>
      <c r="K30" s="70" t="e">
        <f>VLOOKUP(H30,Results!$A$8:G85,4,FALSE)</f>
        <v>#N/A</v>
      </c>
      <c r="L30" s="70" t="e">
        <f>VLOOKUP(H30,Results!$A$8:G85,7,FALSE)</f>
        <v>#N/A</v>
      </c>
      <c r="M30" t="e">
        <f>VLOOKUP(H30,$B$4:B30,1,FALSE)</f>
        <v>#N/A</v>
      </c>
    </row>
    <row r="31" spans="2:13" customFormat="1" ht="12.75" hidden="1">
      <c r="B31" s="70">
        <f>Results!A34</f>
        <v>27</v>
      </c>
      <c r="C31" s="70" t="str">
        <f>Results!C34</f>
        <v>Player C</v>
      </c>
      <c r="D31" s="70" t="str">
        <f>Results!B34</f>
        <v>Team 9 C</v>
      </c>
      <c r="E31" s="70" t="str">
        <f>Results!D34</f>
        <v>Team 9</v>
      </c>
      <c r="F31" s="70" t="str">
        <f>Results!G34</f>
        <v/>
      </c>
      <c r="G31" s="70" t="s">
        <v>182</v>
      </c>
      <c r="H31" s="70">
        <f>VLOOKUP(B31,Results!$A$8:AG86,9,)</f>
        <v>0</v>
      </c>
      <c r="I31" s="70" t="e">
        <f>VLOOKUP(H31,Results!A$8:G86,3,)</f>
        <v>#N/A</v>
      </c>
      <c r="J31" s="70" t="e">
        <f>VLOOKUP(H31,Results!$A$8:G86,2,FALSE)</f>
        <v>#N/A</v>
      </c>
      <c r="K31" s="70" t="e">
        <f>VLOOKUP(H31,Results!$A$8:G86,4,FALSE)</f>
        <v>#N/A</v>
      </c>
      <c r="L31" s="70" t="e">
        <f>VLOOKUP(H31,Results!$A$8:G86,7,FALSE)</f>
        <v>#N/A</v>
      </c>
      <c r="M31" t="e">
        <f>VLOOKUP(H31,$B$4:B31,1,FALSE)</f>
        <v>#N/A</v>
      </c>
    </row>
    <row r="32" spans="2:13" customFormat="1" ht="12.75" hidden="1">
      <c r="B32" s="70">
        <f>Results!A35</f>
        <v>28</v>
      </c>
      <c r="C32" s="70" t="str">
        <f>Results!C35</f>
        <v>Player A</v>
      </c>
      <c r="D32" s="70" t="str">
        <f>Results!B35</f>
        <v>Team 10 A</v>
      </c>
      <c r="E32" s="70" t="str">
        <f>Results!D35</f>
        <v>Team 10</v>
      </c>
      <c r="F32" s="70" t="str">
        <f>Results!G35</f>
        <v/>
      </c>
      <c r="G32" s="70" t="s">
        <v>182</v>
      </c>
      <c r="H32" s="70">
        <f>VLOOKUP(B32,Results!$A$8:AG87,9,)</f>
        <v>0</v>
      </c>
      <c r="I32" s="70" t="e">
        <f>VLOOKUP(H32,Results!A$8:G87,3,)</f>
        <v>#N/A</v>
      </c>
      <c r="J32" s="70" t="e">
        <f>VLOOKUP(H32,Results!$A$8:G87,2,FALSE)</f>
        <v>#N/A</v>
      </c>
      <c r="K32" s="70" t="e">
        <f>VLOOKUP(H32,Results!$A$8:G87,4,FALSE)</f>
        <v>#N/A</v>
      </c>
      <c r="L32" s="70" t="e">
        <f>VLOOKUP(H32,Results!$A$8:G87,7,FALSE)</f>
        <v>#N/A</v>
      </c>
      <c r="M32" t="e">
        <f>VLOOKUP(H32,$B$4:B32,1,FALSE)</f>
        <v>#N/A</v>
      </c>
    </row>
    <row r="33" spans="2:13" customFormat="1" ht="12.75" hidden="1">
      <c r="B33" s="70">
        <f>Results!A36</f>
        <v>29</v>
      </c>
      <c r="C33" s="70" t="str">
        <f>Results!C36</f>
        <v>Player B</v>
      </c>
      <c r="D33" s="70" t="str">
        <f>Results!B36</f>
        <v>Team 10 B</v>
      </c>
      <c r="E33" s="70" t="str">
        <f>Results!D36</f>
        <v>Team 10</v>
      </c>
      <c r="F33" s="70" t="str">
        <f>Results!G36</f>
        <v/>
      </c>
      <c r="G33" s="70" t="s">
        <v>182</v>
      </c>
      <c r="H33" s="70">
        <f>VLOOKUP(B33,Results!$A$8:AG88,9,)</f>
        <v>0</v>
      </c>
      <c r="I33" s="70" t="e">
        <f>VLOOKUP(H33,Results!A$8:G88,3,)</f>
        <v>#N/A</v>
      </c>
      <c r="J33" s="70" t="e">
        <f>VLOOKUP(H33,Results!$A$8:G88,2,FALSE)</f>
        <v>#N/A</v>
      </c>
      <c r="K33" s="70" t="e">
        <f>VLOOKUP(H33,Results!$A$8:G88,4,FALSE)</f>
        <v>#N/A</v>
      </c>
      <c r="L33" s="70" t="e">
        <f>VLOOKUP(H33,Results!$A$8:G88,7,FALSE)</f>
        <v>#N/A</v>
      </c>
      <c r="M33" t="e">
        <f>VLOOKUP(H33,$B$4:B33,1,FALSE)</f>
        <v>#N/A</v>
      </c>
    </row>
    <row r="34" spans="2:13" customFormat="1" ht="12.75" hidden="1">
      <c r="B34" s="70">
        <f>Results!A37</f>
        <v>30</v>
      </c>
      <c r="C34" s="70" t="str">
        <f>Results!C37</f>
        <v>Player C</v>
      </c>
      <c r="D34" s="70" t="str">
        <f>Results!B37</f>
        <v>Team 10 C</v>
      </c>
      <c r="E34" s="70" t="str">
        <f>Results!D37</f>
        <v>Team 10</v>
      </c>
      <c r="F34" s="70" t="str">
        <f>Results!G37</f>
        <v/>
      </c>
      <c r="G34" s="70" t="s">
        <v>182</v>
      </c>
      <c r="H34" s="70">
        <f>VLOOKUP(B34,Results!$A$8:AG89,9,)</f>
        <v>0</v>
      </c>
      <c r="I34" s="70" t="e">
        <f>VLOOKUP(H34,Results!A$8:G89,3,)</f>
        <v>#N/A</v>
      </c>
      <c r="J34" s="70" t="e">
        <f>VLOOKUP(H34,Results!$A$8:G89,2,FALSE)</f>
        <v>#N/A</v>
      </c>
      <c r="K34" s="70" t="e">
        <f>VLOOKUP(H34,Results!$A$8:G89,4,FALSE)</f>
        <v>#N/A</v>
      </c>
      <c r="L34" s="70" t="e">
        <f>VLOOKUP(H34,Results!$A$8:G89,7,FALSE)</f>
        <v>#N/A</v>
      </c>
      <c r="M34" t="e">
        <f>VLOOKUP(H34,$B$4:B34,1,FALSE)</f>
        <v>#N/A</v>
      </c>
    </row>
    <row r="35" spans="2:13" customFormat="1" ht="12.75" hidden="1">
      <c r="B35" s="70">
        <f>Results!A38</f>
        <v>0</v>
      </c>
      <c r="C35" s="70">
        <f>Results!C38</f>
        <v>0</v>
      </c>
      <c r="D35" s="70">
        <f>Results!B38</f>
        <v>0</v>
      </c>
      <c r="E35" s="70">
        <f>Results!D38</f>
        <v>0</v>
      </c>
      <c r="F35" s="70" t="str">
        <f>Results!G38</f>
        <v/>
      </c>
      <c r="G35" s="70" t="s">
        <v>182</v>
      </c>
      <c r="H35" s="70" t="e">
        <f>VLOOKUP(B35,Results!$A$8:AG90,9,)</f>
        <v>#N/A</v>
      </c>
      <c r="I35" s="70" t="e">
        <f>VLOOKUP(H35,Results!A$8:G90,3,)</f>
        <v>#N/A</v>
      </c>
      <c r="J35" s="70" t="e">
        <f>VLOOKUP(H35,Results!$A$8:G90,2,FALSE)</f>
        <v>#N/A</v>
      </c>
      <c r="K35" s="70" t="e">
        <f>VLOOKUP(H35,Results!$A$8:G90,4,FALSE)</f>
        <v>#N/A</v>
      </c>
      <c r="L35" s="70" t="e">
        <f>VLOOKUP(H35,Results!$A$8:G90,7,FALSE)</f>
        <v>#N/A</v>
      </c>
      <c r="M35" t="e">
        <f>VLOOKUP(H35,$B$4:B35,1,FALSE)</f>
        <v>#N/A</v>
      </c>
    </row>
    <row r="36" spans="2:13" customFormat="1" ht="12.75" hidden="1">
      <c r="B36" s="70">
        <f>Results!A39</f>
        <v>0</v>
      </c>
      <c r="C36" s="70">
        <f>Results!C39</f>
        <v>0</v>
      </c>
      <c r="D36" s="70">
        <f>Results!B39</f>
        <v>0</v>
      </c>
      <c r="E36" s="70">
        <f>Results!D39</f>
        <v>0</v>
      </c>
      <c r="F36" s="70" t="str">
        <f>Results!G39</f>
        <v/>
      </c>
      <c r="G36" s="70" t="s">
        <v>182</v>
      </c>
      <c r="H36" s="70" t="e">
        <f>VLOOKUP(B36,Results!$A$8:AG91,9,)</f>
        <v>#N/A</v>
      </c>
      <c r="I36" s="70" t="e">
        <f>VLOOKUP(H36,Results!A$8:G91,3,)</f>
        <v>#N/A</v>
      </c>
      <c r="J36" s="70" t="e">
        <f>VLOOKUP(H36,Results!$A$8:G91,2,FALSE)</f>
        <v>#N/A</v>
      </c>
      <c r="K36" s="70" t="e">
        <f>VLOOKUP(H36,Results!$A$8:G91,4,FALSE)</f>
        <v>#N/A</v>
      </c>
      <c r="L36" s="70" t="e">
        <f>VLOOKUP(H36,Results!$A$8:G91,7,FALSE)</f>
        <v>#N/A</v>
      </c>
      <c r="M36" t="e">
        <f>VLOOKUP(H36,$B$4:B36,1,FALSE)</f>
        <v>#N/A</v>
      </c>
    </row>
    <row r="37" spans="2:13" customFormat="1" ht="12.75" hidden="1">
      <c r="B37" s="70">
        <f>Results!A40</f>
        <v>0</v>
      </c>
      <c r="C37" s="70">
        <f>Results!C40</f>
        <v>0</v>
      </c>
      <c r="D37" s="70">
        <f>Results!B40</f>
        <v>0</v>
      </c>
      <c r="E37" s="70">
        <f>Results!D40</f>
        <v>0</v>
      </c>
      <c r="F37" s="70" t="str">
        <f>Results!G40</f>
        <v/>
      </c>
      <c r="G37" s="70" t="s">
        <v>182</v>
      </c>
      <c r="H37" s="70" t="e">
        <f>VLOOKUP(B37,Results!$A$8:AG92,9,)</f>
        <v>#N/A</v>
      </c>
      <c r="I37" s="70" t="e">
        <f>VLOOKUP(H37,Results!A$8:G92,3,)</f>
        <v>#N/A</v>
      </c>
      <c r="J37" s="70" t="e">
        <f>VLOOKUP(H37,Results!$A$8:G92,2,FALSE)</f>
        <v>#N/A</v>
      </c>
      <c r="K37" s="70" t="e">
        <f>VLOOKUP(H37,Results!$A$8:G92,4,FALSE)</f>
        <v>#N/A</v>
      </c>
      <c r="L37" s="70" t="e">
        <f>VLOOKUP(H37,Results!$A$8:G92,7,FALSE)</f>
        <v>#N/A</v>
      </c>
      <c r="M37" t="e">
        <f>VLOOKUP(H37,$B$4:B37,1,FALSE)</f>
        <v>#N/A</v>
      </c>
    </row>
    <row r="38" spans="2:13" customFormat="1" ht="12.75" hidden="1">
      <c r="B38" s="70">
        <f>Results!A41</f>
        <v>0</v>
      </c>
      <c r="C38" s="70">
        <f>Results!C41</f>
        <v>0</v>
      </c>
      <c r="D38" s="70">
        <f>Results!B41</f>
        <v>0</v>
      </c>
      <c r="E38" s="70">
        <f>Results!D41</f>
        <v>0</v>
      </c>
      <c r="F38" s="70" t="str">
        <f>Results!G41</f>
        <v/>
      </c>
      <c r="G38" s="70" t="s">
        <v>182</v>
      </c>
      <c r="H38" s="70" t="e">
        <f>VLOOKUP(B38,Results!$A$8:AG93,9,)</f>
        <v>#N/A</v>
      </c>
      <c r="I38" s="70" t="e">
        <f>VLOOKUP(H38,Results!A$8:G93,3,)</f>
        <v>#N/A</v>
      </c>
      <c r="J38" s="70" t="e">
        <f>VLOOKUP(H38,Results!$A$8:G93,2,FALSE)</f>
        <v>#N/A</v>
      </c>
      <c r="K38" s="70" t="e">
        <f>VLOOKUP(H38,Results!$A$8:G93,4,FALSE)</f>
        <v>#N/A</v>
      </c>
      <c r="L38" s="70" t="e">
        <f>VLOOKUP(H38,Results!$A$8:G93,7,FALSE)</f>
        <v>#N/A</v>
      </c>
      <c r="M38" t="e">
        <f>VLOOKUP(H38,$B$4:B38,1,FALSE)</f>
        <v>#N/A</v>
      </c>
    </row>
    <row r="39" spans="2:13" customFormat="1" ht="12.75" hidden="1">
      <c r="B39" s="70">
        <f>Results!A42</f>
        <v>0</v>
      </c>
      <c r="C39" s="70">
        <f>Results!C42</f>
        <v>0</v>
      </c>
      <c r="D39" s="70">
        <f>Results!B42</f>
        <v>0</v>
      </c>
      <c r="E39" s="70">
        <f>Results!D42</f>
        <v>0</v>
      </c>
      <c r="F39" s="70" t="str">
        <f>Results!G42</f>
        <v/>
      </c>
      <c r="G39" s="70" t="s">
        <v>182</v>
      </c>
      <c r="H39" s="70" t="e">
        <f>VLOOKUP(B39,Results!$A$8:AG94,9,)</f>
        <v>#N/A</v>
      </c>
      <c r="I39" s="70" t="e">
        <f>VLOOKUP(H39,Results!A$8:G94,3,)</f>
        <v>#N/A</v>
      </c>
      <c r="J39" s="70" t="e">
        <f>VLOOKUP(H39,Results!$A$8:G94,2,FALSE)</f>
        <v>#N/A</v>
      </c>
      <c r="K39" s="70" t="e">
        <f>VLOOKUP(H39,Results!$A$8:G94,4,FALSE)</f>
        <v>#N/A</v>
      </c>
      <c r="L39" s="70" t="e">
        <f>VLOOKUP(H39,Results!$A$8:G94,7,FALSE)</f>
        <v>#N/A</v>
      </c>
      <c r="M39" t="e">
        <f>VLOOKUP(H39,$B$4:B39,1,FALSE)</f>
        <v>#N/A</v>
      </c>
    </row>
    <row r="40" spans="2:13" customFormat="1" ht="12.75" hidden="1">
      <c r="B40" s="70">
        <f>Results!A43</f>
        <v>0</v>
      </c>
      <c r="C40" s="70">
        <f>Results!C43</f>
        <v>0</v>
      </c>
      <c r="D40" s="70">
        <f>Results!B43</f>
        <v>0</v>
      </c>
      <c r="E40" s="70">
        <f>Results!D43</f>
        <v>0</v>
      </c>
      <c r="F40" s="70" t="str">
        <f>Results!G43</f>
        <v/>
      </c>
      <c r="G40" s="70" t="s">
        <v>182</v>
      </c>
      <c r="H40" s="70" t="e">
        <f>VLOOKUP(B40,Results!$A$8:AG95,9,)</f>
        <v>#N/A</v>
      </c>
      <c r="I40" s="70" t="e">
        <f>VLOOKUP(H40,Results!A$8:G95,3,)</f>
        <v>#N/A</v>
      </c>
      <c r="J40" s="70" t="e">
        <f>VLOOKUP(H40,Results!$A$8:G95,2,FALSE)</f>
        <v>#N/A</v>
      </c>
      <c r="K40" s="70" t="e">
        <f>VLOOKUP(H40,Results!$A$8:G95,4,FALSE)</f>
        <v>#N/A</v>
      </c>
      <c r="L40" s="70" t="e">
        <f>VLOOKUP(H40,Results!$A$8:G95,7,FALSE)</f>
        <v>#N/A</v>
      </c>
      <c r="M40" t="e">
        <f>VLOOKUP(H40,$B$4:B40,1,FALSE)</f>
        <v>#N/A</v>
      </c>
    </row>
    <row r="41" spans="2:13" customFormat="1" ht="12.75" hidden="1">
      <c r="B41" s="70">
        <f>Results!A44</f>
        <v>0</v>
      </c>
      <c r="C41" s="70">
        <f>Results!C44</f>
        <v>0</v>
      </c>
      <c r="D41" s="70">
        <f>Results!B44</f>
        <v>0</v>
      </c>
      <c r="E41" s="70">
        <f>Results!D44</f>
        <v>0</v>
      </c>
      <c r="F41" s="70" t="str">
        <f>Results!G44</f>
        <v/>
      </c>
      <c r="G41" s="70" t="s">
        <v>182</v>
      </c>
      <c r="H41" s="70" t="e">
        <f>VLOOKUP(B41,Results!$A$8:AG96,9,)</f>
        <v>#N/A</v>
      </c>
      <c r="I41" s="70" t="e">
        <f>VLOOKUP(H41,Results!A$8:G96,3,)</f>
        <v>#N/A</v>
      </c>
      <c r="J41" s="70" t="e">
        <f>VLOOKUP(H41,Results!$A$8:G96,2,FALSE)</f>
        <v>#N/A</v>
      </c>
      <c r="K41" s="70" t="e">
        <f>VLOOKUP(H41,Results!$A$8:G96,4,FALSE)</f>
        <v>#N/A</v>
      </c>
      <c r="L41" s="70" t="e">
        <f>VLOOKUP(H41,Results!$A$8:G96,7,FALSE)</f>
        <v>#N/A</v>
      </c>
      <c r="M41" t="e">
        <f>VLOOKUP(H41,$B$4:B41,1,FALSE)</f>
        <v>#N/A</v>
      </c>
    </row>
    <row r="42" spans="2:13" customFormat="1" ht="12.75" hidden="1">
      <c r="B42" s="70">
        <f>Results!A45</f>
        <v>0</v>
      </c>
      <c r="C42" s="70">
        <f>Results!C45</f>
        <v>0</v>
      </c>
      <c r="D42" s="70">
        <f>Results!B45</f>
        <v>0</v>
      </c>
      <c r="E42" s="70">
        <f>Results!D45</f>
        <v>0</v>
      </c>
      <c r="F42" s="70" t="str">
        <f>Results!G45</f>
        <v/>
      </c>
      <c r="G42" s="70" t="s">
        <v>182</v>
      </c>
      <c r="H42" s="70" t="e">
        <f>VLOOKUP(B42,Results!$A$8:AG97,9,)</f>
        <v>#N/A</v>
      </c>
      <c r="I42" s="70" t="e">
        <f>VLOOKUP(H42,Results!A$8:G97,3,)</f>
        <v>#N/A</v>
      </c>
      <c r="J42" s="70" t="e">
        <f>VLOOKUP(H42,Results!$A$8:G97,2,FALSE)</f>
        <v>#N/A</v>
      </c>
      <c r="K42" s="70" t="e">
        <f>VLOOKUP(H42,Results!$A$8:G97,4,FALSE)</f>
        <v>#N/A</v>
      </c>
      <c r="L42" s="70" t="e">
        <f>VLOOKUP(H42,Results!$A$8:G97,7,FALSE)</f>
        <v>#N/A</v>
      </c>
      <c r="M42" t="e">
        <f>VLOOKUP(H42,$B$4:B42,1,FALSE)</f>
        <v>#N/A</v>
      </c>
    </row>
    <row r="43" spans="2:13" customFormat="1" ht="12.75" hidden="1">
      <c r="B43" s="70">
        <f>Results!A46</f>
        <v>0</v>
      </c>
      <c r="C43" s="70">
        <f>Results!C46</f>
        <v>0</v>
      </c>
      <c r="D43" s="70">
        <f>Results!B46</f>
        <v>0</v>
      </c>
      <c r="E43" s="70">
        <f>Results!D46</f>
        <v>0</v>
      </c>
      <c r="F43" s="70" t="str">
        <f>Results!G46</f>
        <v/>
      </c>
      <c r="G43" s="70" t="s">
        <v>182</v>
      </c>
      <c r="H43" s="70" t="e">
        <f>VLOOKUP(B43,Results!$A$8:AG98,9,)</f>
        <v>#N/A</v>
      </c>
      <c r="I43" s="70" t="e">
        <f>VLOOKUP(H43,Results!A$8:G98,3,)</f>
        <v>#N/A</v>
      </c>
      <c r="J43" s="70" t="e">
        <f>VLOOKUP(H43,Results!$A$8:G98,2,FALSE)</f>
        <v>#N/A</v>
      </c>
      <c r="K43" s="70" t="e">
        <f>VLOOKUP(H43,Results!$A$8:G98,4,FALSE)</f>
        <v>#N/A</v>
      </c>
      <c r="L43" s="70" t="e">
        <f>VLOOKUP(H43,Results!$A$8:G98,7,FALSE)</f>
        <v>#N/A</v>
      </c>
      <c r="M43" t="e">
        <f>VLOOKUP(H43,$B$4:B43,1,FALSE)</f>
        <v>#N/A</v>
      </c>
    </row>
    <row r="44" spans="2:13" customFormat="1" ht="12.75" hidden="1">
      <c r="B44" s="70">
        <f>Results!A47</f>
        <v>0</v>
      </c>
      <c r="C44" s="70">
        <f>Results!C47</f>
        <v>0</v>
      </c>
      <c r="D44" s="70">
        <f>Results!B47</f>
        <v>0</v>
      </c>
      <c r="E44" s="70">
        <f>Results!D47</f>
        <v>0</v>
      </c>
      <c r="F44" s="70" t="str">
        <f>Results!G47</f>
        <v/>
      </c>
      <c r="G44" s="70" t="s">
        <v>182</v>
      </c>
      <c r="H44" s="70" t="e">
        <f>VLOOKUP(B44,Results!$A$8:AG99,9,)</f>
        <v>#N/A</v>
      </c>
      <c r="I44" s="70" t="e">
        <f>VLOOKUP(H44,Results!A$8:G99,3,)</f>
        <v>#N/A</v>
      </c>
      <c r="J44" s="70" t="e">
        <f>VLOOKUP(H44,Results!$A$8:G99,2,FALSE)</f>
        <v>#N/A</v>
      </c>
      <c r="K44" s="70" t="e">
        <f>VLOOKUP(H44,Results!$A$8:G99,4,FALSE)</f>
        <v>#N/A</v>
      </c>
      <c r="L44" s="70" t="e">
        <f>VLOOKUP(H44,Results!$A$8:G99,7,FALSE)</f>
        <v>#N/A</v>
      </c>
      <c r="M44" t="e">
        <f>VLOOKUP(H44,$B$4:B44,1,FALSE)</f>
        <v>#N/A</v>
      </c>
    </row>
    <row r="45" spans="2:13" customFormat="1" ht="12.75" hidden="1">
      <c r="B45" s="70">
        <f>Results!A48</f>
        <v>0</v>
      </c>
      <c r="C45" s="70">
        <f>Results!C48</f>
        <v>0</v>
      </c>
      <c r="D45" s="70">
        <f>Results!B48</f>
        <v>0</v>
      </c>
      <c r="E45" s="70">
        <f>Results!D48</f>
        <v>0</v>
      </c>
      <c r="F45" s="70" t="str">
        <f>Results!G48</f>
        <v/>
      </c>
      <c r="G45" s="70" t="s">
        <v>182</v>
      </c>
      <c r="H45" s="70" t="e">
        <f>VLOOKUP(B45,Results!$A$8:AG100,9,)</f>
        <v>#N/A</v>
      </c>
      <c r="I45" s="70" t="e">
        <f>VLOOKUP(H45,Results!A$8:G100,3,)</f>
        <v>#N/A</v>
      </c>
      <c r="J45" s="70" t="e">
        <f>VLOOKUP(H45,Results!$A$8:G100,2,FALSE)</f>
        <v>#N/A</v>
      </c>
      <c r="K45" s="70" t="e">
        <f>VLOOKUP(H45,Results!$A$8:G100,4,FALSE)</f>
        <v>#N/A</v>
      </c>
      <c r="L45" s="70" t="e">
        <f>VLOOKUP(H45,Results!$A$8:G100,7,FALSE)</f>
        <v>#N/A</v>
      </c>
      <c r="M45" t="e">
        <f>VLOOKUP(H45,$B$4:B45,1,FALSE)</f>
        <v>#N/A</v>
      </c>
    </row>
    <row r="46" spans="2:13" customFormat="1" ht="12.75" hidden="1">
      <c r="B46" s="70">
        <f>Results!A49</f>
        <v>0</v>
      </c>
      <c r="C46" s="70">
        <f>Results!C49</f>
        <v>0</v>
      </c>
      <c r="D46" s="70">
        <f>Results!B49</f>
        <v>0</v>
      </c>
      <c r="E46" s="70">
        <f>Results!D49</f>
        <v>0</v>
      </c>
      <c r="F46" s="70" t="str">
        <f>Results!G49</f>
        <v/>
      </c>
      <c r="G46" s="70" t="s">
        <v>182</v>
      </c>
      <c r="H46" s="70" t="e">
        <f>VLOOKUP(B46,Results!$A$8:AG101,9,)</f>
        <v>#N/A</v>
      </c>
      <c r="I46" s="70" t="e">
        <f>VLOOKUP(H46,Results!A$8:G101,3,)</f>
        <v>#N/A</v>
      </c>
      <c r="J46" s="70" t="e">
        <f>VLOOKUP(H46,Results!$A$8:G101,2,FALSE)</f>
        <v>#N/A</v>
      </c>
      <c r="K46" s="70" t="e">
        <f>VLOOKUP(H46,Results!$A$8:G101,4,FALSE)</f>
        <v>#N/A</v>
      </c>
      <c r="L46" s="70" t="e">
        <f>VLOOKUP(H46,Results!$A$8:G101,7,FALSE)</f>
        <v>#N/A</v>
      </c>
      <c r="M46" t="e">
        <f>VLOOKUP(H46,$B$4:B46,1,FALSE)</f>
        <v>#N/A</v>
      </c>
    </row>
    <row r="47" spans="2:13" customFormat="1" ht="12.75" hidden="1">
      <c r="B47" s="70">
        <f>Results!A50</f>
        <v>0</v>
      </c>
      <c r="C47" s="70">
        <f>Results!C50</f>
        <v>0</v>
      </c>
      <c r="D47" s="70">
        <f>Results!B50</f>
        <v>0</v>
      </c>
      <c r="E47" s="70">
        <f>Results!D50</f>
        <v>0</v>
      </c>
      <c r="F47" s="70" t="str">
        <f>Results!G50</f>
        <v/>
      </c>
      <c r="G47" s="70" t="s">
        <v>182</v>
      </c>
      <c r="H47" s="70" t="e">
        <f>VLOOKUP(B47,Results!$A$8:AG102,9,)</f>
        <v>#N/A</v>
      </c>
      <c r="I47" s="70" t="e">
        <f>VLOOKUP(H47,Results!A$8:G102,3,)</f>
        <v>#N/A</v>
      </c>
      <c r="J47" s="70" t="e">
        <f>VLOOKUP(H47,Results!$A$8:G102,2,FALSE)</f>
        <v>#N/A</v>
      </c>
      <c r="K47" s="70" t="e">
        <f>VLOOKUP(H47,Results!$A$8:G102,4,FALSE)</f>
        <v>#N/A</v>
      </c>
      <c r="L47" s="70" t="e">
        <f>VLOOKUP(H47,Results!$A$8:G102,7,FALSE)</f>
        <v>#N/A</v>
      </c>
      <c r="M47" t="e">
        <f>VLOOKUP(H47,$B$4:B47,1,FALSE)</f>
        <v>#N/A</v>
      </c>
    </row>
    <row r="48" spans="2:13" customFormat="1" ht="12.75" hidden="1">
      <c r="B48" s="70">
        <f>Results!A51</f>
        <v>0</v>
      </c>
      <c r="C48" s="70">
        <f>Results!C51</f>
        <v>0</v>
      </c>
      <c r="D48" s="70">
        <f>Results!B51</f>
        <v>0</v>
      </c>
      <c r="E48" s="70">
        <f>Results!D51</f>
        <v>0</v>
      </c>
      <c r="F48" s="70" t="str">
        <f>Results!G51</f>
        <v/>
      </c>
      <c r="G48" s="70" t="s">
        <v>182</v>
      </c>
      <c r="H48" s="70" t="e">
        <f>VLOOKUP(B48,Results!$A$8:AG103,9,)</f>
        <v>#N/A</v>
      </c>
      <c r="I48" s="70" t="e">
        <f>VLOOKUP(H48,Results!A$8:G103,3,)</f>
        <v>#N/A</v>
      </c>
      <c r="J48" s="70" t="e">
        <f>VLOOKUP(H48,Results!$A$8:G103,2,FALSE)</f>
        <v>#N/A</v>
      </c>
      <c r="K48" s="70" t="e">
        <f>VLOOKUP(H48,Results!$A$8:G103,4,FALSE)</f>
        <v>#N/A</v>
      </c>
      <c r="L48" s="70" t="e">
        <f>VLOOKUP(H48,Results!$A$8:G103,7,FALSE)</f>
        <v>#N/A</v>
      </c>
      <c r="M48" t="e">
        <f>VLOOKUP(H48,$B$4:B48,1,FALSE)</f>
        <v>#N/A</v>
      </c>
    </row>
    <row r="49" spans="2:13" customFormat="1" ht="12.75" hidden="1">
      <c r="B49" s="70">
        <f>Results!A52</f>
        <v>0</v>
      </c>
      <c r="C49" s="70">
        <f>Results!C52</f>
        <v>0</v>
      </c>
      <c r="D49" s="70">
        <f>Results!B52</f>
        <v>0</v>
      </c>
      <c r="E49" s="70">
        <f>Results!D52</f>
        <v>0</v>
      </c>
      <c r="F49" s="70" t="str">
        <f>Results!G52</f>
        <v/>
      </c>
      <c r="G49" s="70" t="s">
        <v>182</v>
      </c>
      <c r="H49" s="70" t="e">
        <f>VLOOKUP(B49,Results!$A$8:AG104,9,)</f>
        <v>#N/A</v>
      </c>
      <c r="I49" s="70" t="e">
        <f>VLOOKUP(H49,Results!A$8:G104,3,)</f>
        <v>#N/A</v>
      </c>
      <c r="J49" s="70" t="e">
        <f>VLOOKUP(H49,Results!$A$8:G104,2,FALSE)</f>
        <v>#N/A</v>
      </c>
      <c r="K49" s="70" t="e">
        <f>VLOOKUP(H49,Results!$A$8:G104,4,FALSE)</f>
        <v>#N/A</v>
      </c>
      <c r="L49" s="70" t="e">
        <f>VLOOKUP(H49,Results!$A$8:G104,7,FALSE)</f>
        <v>#N/A</v>
      </c>
      <c r="M49" t="e">
        <f>VLOOKUP(H49,$B$4:B49,1,FALSE)</f>
        <v>#N/A</v>
      </c>
    </row>
    <row r="50" spans="2:13" customFormat="1" ht="12.75" hidden="1">
      <c r="B50" s="70">
        <f>Results!A53</f>
        <v>0</v>
      </c>
      <c r="C50" s="70">
        <f>Results!C53</f>
        <v>0</v>
      </c>
      <c r="D50" s="70">
        <f>Results!B53</f>
        <v>0</v>
      </c>
      <c r="E50" s="70">
        <f>Results!D53</f>
        <v>0</v>
      </c>
      <c r="F50" s="70" t="str">
        <f>Results!G53</f>
        <v/>
      </c>
      <c r="G50" s="70" t="s">
        <v>182</v>
      </c>
      <c r="H50" s="70" t="e">
        <f>VLOOKUP(B50,Results!$A$8:AG105,9,)</f>
        <v>#N/A</v>
      </c>
      <c r="I50" s="70" t="e">
        <f>VLOOKUP(H50,Results!A$8:G105,3,)</f>
        <v>#N/A</v>
      </c>
      <c r="J50" s="70" t="e">
        <f>VLOOKUP(H50,Results!$A$8:G105,2,FALSE)</f>
        <v>#N/A</v>
      </c>
      <c r="K50" s="70" t="e">
        <f>VLOOKUP(H50,Results!$A$8:G105,4,FALSE)</f>
        <v>#N/A</v>
      </c>
      <c r="L50" s="70" t="e">
        <f>VLOOKUP(H50,Results!$A$8:G105,7,FALSE)</f>
        <v>#N/A</v>
      </c>
      <c r="M50" t="e">
        <f>VLOOKUP(H50,$B$4:B50,1,FALSE)</f>
        <v>#N/A</v>
      </c>
    </row>
    <row r="51" spans="2:13" customFormat="1" ht="12.75" hidden="1">
      <c r="B51" s="70">
        <f>Results!A54</f>
        <v>0</v>
      </c>
      <c r="C51" s="70">
        <f>Results!C54</f>
        <v>0</v>
      </c>
      <c r="D51" s="70">
        <f>Results!B54</f>
        <v>0</v>
      </c>
      <c r="E51" s="70">
        <f>Results!D54</f>
        <v>0</v>
      </c>
      <c r="F51" s="70" t="str">
        <f>Results!G54</f>
        <v/>
      </c>
      <c r="G51" s="70" t="s">
        <v>182</v>
      </c>
      <c r="H51" s="70" t="e">
        <f>VLOOKUP(B51,Results!$A$8:AG106,9,)</f>
        <v>#N/A</v>
      </c>
      <c r="I51" s="70" t="e">
        <f>VLOOKUP(H51,Results!A$8:G106,3,)</f>
        <v>#N/A</v>
      </c>
      <c r="J51" s="70" t="e">
        <f>VLOOKUP(H51,Results!$A$8:G106,2,FALSE)</f>
        <v>#N/A</v>
      </c>
      <c r="K51" s="70" t="e">
        <f>VLOOKUP(H51,Results!$A$8:G106,4,FALSE)</f>
        <v>#N/A</v>
      </c>
      <c r="L51" s="70" t="e">
        <f>VLOOKUP(H51,Results!$A$8:G106,7,FALSE)</f>
        <v>#N/A</v>
      </c>
      <c r="M51" t="e">
        <f>VLOOKUP(H51,$B$4:B51,1,FALSE)</f>
        <v>#N/A</v>
      </c>
    </row>
    <row r="52" spans="2:13" customFormat="1" ht="12.75" hidden="1">
      <c r="B52" s="70">
        <f>Results!A55</f>
        <v>0</v>
      </c>
      <c r="C52" s="70">
        <f>Results!C55</f>
        <v>0</v>
      </c>
      <c r="D52" s="70">
        <f>Results!B55</f>
        <v>0</v>
      </c>
      <c r="E52" s="70">
        <f>Results!D55</f>
        <v>0</v>
      </c>
      <c r="F52" s="70" t="str">
        <f>Results!G55</f>
        <v/>
      </c>
      <c r="G52" s="70" t="s">
        <v>182</v>
      </c>
      <c r="H52" s="70" t="e">
        <f>VLOOKUP(B52,Results!$A$8:AG108,9,)</f>
        <v>#N/A</v>
      </c>
      <c r="I52" s="70" t="e">
        <f>VLOOKUP(H52,Results!A$8:G108,3,)</f>
        <v>#N/A</v>
      </c>
      <c r="J52" s="70" t="e">
        <f>VLOOKUP(H52,Results!$A$8:G108,2,FALSE)</f>
        <v>#N/A</v>
      </c>
      <c r="K52" s="70" t="e">
        <f>VLOOKUP(H52,Results!$A$8:G108,4,FALSE)</f>
        <v>#N/A</v>
      </c>
      <c r="L52" s="70" t="e">
        <f>VLOOKUP(H52,Results!$A$8:G108,7,FALSE)</f>
        <v>#N/A</v>
      </c>
      <c r="M52" t="e">
        <f>VLOOKUP(H52,$B$4:B52,1,FALSE)</f>
        <v>#N/A</v>
      </c>
    </row>
    <row r="53" spans="2:13" customFormat="1" ht="12.75" hidden="1">
      <c r="B53" s="70">
        <f>Results!A56</f>
        <v>0</v>
      </c>
      <c r="C53" s="70">
        <f>Results!C56</f>
        <v>0</v>
      </c>
      <c r="D53" s="70">
        <f>Results!B56</f>
        <v>0</v>
      </c>
      <c r="E53" s="70">
        <f>Results!D56</f>
        <v>0</v>
      </c>
      <c r="F53" s="70" t="str">
        <f>Results!G56</f>
        <v/>
      </c>
      <c r="G53" s="70" t="s">
        <v>182</v>
      </c>
      <c r="H53" s="70" t="e">
        <f>VLOOKUP(B53,Results!$A$8:AG109,9,)</f>
        <v>#N/A</v>
      </c>
      <c r="I53" s="70" t="e">
        <f>VLOOKUP(H53,Results!A$8:G109,3,)</f>
        <v>#N/A</v>
      </c>
      <c r="J53" s="70" t="e">
        <f>VLOOKUP(H53,Results!$A$8:G109,2,FALSE)</f>
        <v>#N/A</v>
      </c>
      <c r="K53" s="70" t="e">
        <f>VLOOKUP(H53,Results!$A$8:G109,4,FALSE)</f>
        <v>#N/A</v>
      </c>
      <c r="L53" s="70" t="e">
        <f>VLOOKUP(H53,Results!$A$8:G109,7,FALSE)</f>
        <v>#N/A</v>
      </c>
      <c r="M53" t="e">
        <f>VLOOKUP(H53,$B$4:B53,1,FALSE)</f>
        <v>#N/A</v>
      </c>
    </row>
    <row r="54" spans="2:13" customFormat="1" ht="12.75" hidden="1">
      <c r="B54" s="70">
        <f>Results!A57</f>
        <v>0</v>
      </c>
      <c r="C54" s="70">
        <f>Results!C57</f>
        <v>0</v>
      </c>
      <c r="D54" s="70">
        <f>Results!B57</f>
        <v>0</v>
      </c>
      <c r="E54" s="70">
        <f>Results!D57</f>
        <v>0</v>
      </c>
      <c r="F54" s="70" t="str">
        <f>Results!G57</f>
        <v/>
      </c>
      <c r="G54" s="70" t="s">
        <v>182</v>
      </c>
      <c r="H54" s="70" t="e">
        <f>VLOOKUP(B54,Results!$A$8:AG110,9,)</f>
        <v>#N/A</v>
      </c>
      <c r="I54" s="70" t="e">
        <f>VLOOKUP(H54,Results!A$8:G110,3,)</f>
        <v>#N/A</v>
      </c>
      <c r="J54" s="70" t="e">
        <f>VLOOKUP(H54,Results!$A$8:G110,2,FALSE)</f>
        <v>#N/A</v>
      </c>
      <c r="K54" s="70" t="e">
        <f>VLOOKUP(H54,Results!$A$8:G110,4,FALSE)</f>
        <v>#N/A</v>
      </c>
      <c r="L54" s="70" t="e">
        <f>VLOOKUP(H54,Results!$A$8:G110,7,FALSE)</f>
        <v>#N/A</v>
      </c>
      <c r="M54" t="e">
        <f>VLOOKUP(H54,$B$4:B54,1,FALSE)</f>
        <v>#N/A</v>
      </c>
    </row>
    <row r="55" spans="2:13" customFormat="1" ht="12.75" hidden="1">
      <c r="B55" s="70">
        <f>Results!A58</f>
        <v>0</v>
      </c>
      <c r="C55" s="70">
        <f>Results!C58</f>
        <v>0</v>
      </c>
      <c r="D55" s="70">
        <f>Results!B58</f>
        <v>0</v>
      </c>
      <c r="E55" s="70">
        <f>Results!D58</f>
        <v>0</v>
      </c>
      <c r="F55" s="70" t="str">
        <f>Results!G58</f>
        <v/>
      </c>
      <c r="G55" s="70" t="s">
        <v>182</v>
      </c>
      <c r="H55" s="70" t="e">
        <f>VLOOKUP(B55,Results!$A$8:AG111,9,)</f>
        <v>#N/A</v>
      </c>
      <c r="I55" s="70" t="e">
        <f>VLOOKUP(H55,Results!A$8:G111,3,)</f>
        <v>#N/A</v>
      </c>
      <c r="J55" s="70" t="e">
        <f>VLOOKUP(H55,Results!$A$8:G111,2,FALSE)</f>
        <v>#N/A</v>
      </c>
      <c r="K55" s="70" t="e">
        <f>VLOOKUP(H55,Results!$A$8:G111,4,FALSE)</f>
        <v>#N/A</v>
      </c>
      <c r="L55" s="70" t="e">
        <f>VLOOKUP(H55,Results!$A$8:G111,7,FALSE)</f>
        <v>#N/A</v>
      </c>
      <c r="M55" t="e">
        <f>VLOOKUP(H55,$B$4:B55,1,FALSE)</f>
        <v>#N/A</v>
      </c>
    </row>
    <row r="56" spans="2:13" customFormat="1" ht="12.75" hidden="1">
      <c r="B56" s="70">
        <f>Results!A59</f>
        <v>0</v>
      </c>
      <c r="C56" s="70">
        <f>Results!C59</f>
        <v>0</v>
      </c>
      <c r="D56" s="70">
        <f>Results!B59</f>
        <v>0</v>
      </c>
      <c r="E56" s="70">
        <f>Results!D59</f>
        <v>0</v>
      </c>
      <c r="F56" s="70" t="str">
        <f>Results!G59</f>
        <v/>
      </c>
      <c r="G56" s="70" t="s">
        <v>182</v>
      </c>
      <c r="H56" s="70" t="e">
        <f>VLOOKUP(B56,Results!$A$8:AG112,9,)</f>
        <v>#N/A</v>
      </c>
      <c r="I56" s="70" t="e">
        <f>VLOOKUP(H56,Results!A$8:G112,3,)</f>
        <v>#N/A</v>
      </c>
      <c r="J56" s="70" t="e">
        <f>VLOOKUP(H56,Results!$A$8:G112,2,FALSE)</f>
        <v>#N/A</v>
      </c>
      <c r="K56" s="70" t="e">
        <f>VLOOKUP(H56,Results!$A$8:G112,4,FALSE)</f>
        <v>#N/A</v>
      </c>
      <c r="L56" s="70" t="e">
        <f>VLOOKUP(H56,Results!$A$8:G112,7,FALSE)</f>
        <v>#N/A</v>
      </c>
      <c r="M56" t="e">
        <f>VLOOKUP(H56,$B$4:B56,1,FALSE)</f>
        <v>#N/A</v>
      </c>
    </row>
    <row r="57" spans="2:13" customFormat="1" ht="12.75" hidden="1">
      <c r="B57" s="70">
        <f>Results!A60</f>
        <v>0</v>
      </c>
      <c r="C57" s="70">
        <f>Results!C60</f>
        <v>0</v>
      </c>
      <c r="D57" s="70">
        <f>Results!B60</f>
        <v>0</v>
      </c>
      <c r="E57" s="70">
        <f>Results!D60</f>
        <v>0</v>
      </c>
      <c r="F57" s="70" t="str">
        <f>Results!G60</f>
        <v/>
      </c>
      <c r="G57" s="70" t="s">
        <v>182</v>
      </c>
      <c r="H57" s="70" t="e">
        <f>VLOOKUP(B57,Results!$A$8:AG113,9,)</f>
        <v>#N/A</v>
      </c>
      <c r="I57" s="70" t="e">
        <f>VLOOKUP(H57,Results!A$8:G113,3,)</f>
        <v>#N/A</v>
      </c>
      <c r="J57" s="70" t="e">
        <f>VLOOKUP(H57,Results!$A$8:G113,2,FALSE)</f>
        <v>#N/A</v>
      </c>
      <c r="K57" s="70" t="e">
        <f>VLOOKUP(H57,Results!$A$8:G113,4,FALSE)</f>
        <v>#N/A</v>
      </c>
      <c r="L57" s="70" t="e">
        <f>VLOOKUP(H57,Results!$A$8:G113,7,FALSE)</f>
        <v>#N/A</v>
      </c>
      <c r="M57" t="e">
        <f>VLOOKUP(H57,$B$4:B57,1,FALSE)</f>
        <v>#N/A</v>
      </c>
    </row>
    <row r="58" spans="2:13" customFormat="1" ht="12.75" hidden="1">
      <c r="B58" s="70">
        <f>Results!A61</f>
        <v>0</v>
      </c>
      <c r="C58" s="70">
        <f>Results!C61</f>
        <v>0</v>
      </c>
      <c r="D58" s="70">
        <f>Results!B61</f>
        <v>0</v>
      </c>
      <c r="E58" s="70">
        <f>Results!D61</f>
        <v>0</v>
      </c>
      <c r="F58" s="70" t="str">
        <f>Results!G61</f>
        <v/>
      </c>
      <c r="G58" s="70" t="s">
        <v>182</v>
      </c>
      <c r="H58" s="70" t="e">
        <f>VLOOKUP(B58,Results!$A$8:AG114,9,)</f>
        <v>#N/A</v>
      </c>
      <c r="I58" s="70" t="e">
        <f>VLOOKUP(H58,Results!A$8:G114,3,)</f>
        <v>#N/A</v>
      </c>
      <c r="J58" s="70" t="e">
        <f>VLOOKUP(H58,Results!$A$8:G114,2,FALSE)</f>
        <v>#N/A</v>
      </c>
      <c r="K58" s="70" t="e">
        <f>VLOOKUP(H58,Results!$A$8:G114,4,FALSE)</f>
        <v>#N/A</v>
      </c>
      <c r="L58" s="70" t="e">
        <f>VLOOKUP(H58,Results!$A$8:G114,7,FALSE)</f>
        <v>#N/A</v>
      </c>
      <c r="M58" t="e">
        <f>VLOOKUP(H58,$B$4:B58,1,FALSE)</f>
        <v>#N/A</v>
      </c>
    </row>
    <row r="59" spans="2:13" customFormat="1" ht="12.75" hidden="1">
      <c r="B59" s="70">
        <f>Results!A62</f>
        <v>0</v>
      </c>
      <c r="C59" s="70">
        <f>Results!C62</f>
        <v>0</v>
      </c>
      <c r="D59" s="70">
        <f>Results!B62</f>
        <v>0</v>
      </c>
      <c r="E59" s="70">
        <f>Results!D62</f>
        <v>0</v>
      </c>
      <c r="F59" s="70">
        <f>Results!G62</f>
        <v>0</v>
      </c>
      <c r="G59" s="70" t="s">
        <v>182</v>
      </c>
      <c r="H59" s="70" t="e">
        <f>VLOOKUP(B59,Results!$A$8:AG115,9,)</f>
        <v>#N/A</v>
      </c>
      <c r="I59" s="70" t="e">
        <f>VLOOKUP(H59,Results!A$8:G115,3,)</f>
        <v>#N/A</v>
      </c>
      <c r="J59" s="70" t="e">
        <f>VLOOKUP(H59,Results!$A$8:G115,2,FALSE)</f>
        <v>#N/A</v>
      </c>
      <c r="K59" s="70" t="e">
        <f>VLOOKUP(H59,Results!$A$8:G115,4,FALSE)</f>
        <v>#N/A</v>
      </c>
      <c r="L59" s="70" t="e">
        <f>VLOOKUP(H59,Results!$A$8:G115,7,FALSE)</f>
        <v>#N/A</v>
      </c>
      <c r="M59" t="e">
        <f>VLOOKUP(H59,$B$4:B59,1,FALSE)</f>
        <v>#N/A</v>
      </c>
    </row>
    <row r="60" spans="2:13" customFormat="1" ht="12.75" hidden="1">
      <c r="B60" s="70">
        <f>Results!A63</f>
        <v>0</v>
      </c>
      <c r="C60" s="70">
        <f>Results!C63</f>
        <v>0</v>
      </c>
      <c r="D60" s="70">
        <f>Results!B63</f>
        <v>0</v>
      </c>
      <c r="E60" s="70">
        <f>Results!D63</f>
        <v>0</v>
      </c>
      <c r="F60" s="70">
        <f>Results!G63</f>
        <v>0</v>
      </c>
      <c r="G60" s="70" t="s">
        <v>182</v>
      </c>
      <c r="H60" s="70" t="e">
        <f>VLOOKUP(B60,Results!$A$8:AG116,9,)</f>
        <v>#N/A</v>
      </c>
      <c r="I60" s="70" t="e">
        <f>VLOOKUP(H60,Results!A$8:G116,3,)</f>
        <v>#N/A</v>
      </c>
      <c r="J60" s="70" t="e">
        <f>VLOOKUP(H60,Results!$A$8:G116,2,FALSE)</f>
        <v>#N/A</v>
      </c>
      <c r="K60" s="70" t="e">
        <f>VLOOKUP(H60,Results!$A$8:G116,4,FALSE)</f>
        <v>#N/A</v>
      </c>
      <c r="L60" s="70" t="e">
        <f>VLOOKUP(H60,Results!$A$8:G116,7,FALSE)</f>
        <v>#N/A</v>
      </c>
      <c r="M60" t="e">
        <f>VLOOKUP(H60,$B$4:B60,1,FALSE)</f>
        <v>#N/A</v>
      </c>
    </row>
    <row r="61" spans="2:13" customFormat="1" ht="12.75" hidden="1">
      <c r="B61" s="70">
        <f>Results!A64</f>
        <v>0</v>
      </c>
      <c r="C61" s="70">
        <f>Results!C64</f>
        <v>0</v>
      </c>
      <c r="D61" s="70">
        <f>Results!B64</f>
        <v>0</v>
      </c>
      <c r="E61" s="70">
        <f>Results!D64</f>
        <v>0</v>
      </c>
      <c r="F61" s="70">
        <f>Results!G64</f>
        <v>0</v>
      </c>
      <c r="G61" s="70" t="s">
        <v>182</v>
      </c>
      <c r="H61" s="70" t="e">
        <f>VLOOKUP(B61,Results!$A$8:AG117,9,)</f>
        <v>#N/A</v>
      </c>
      <c r="I61" s="70" t="e">
        <f>VLOOKUP(H61,Results!A$8:G117,3,)</f>
        <v>#N/A</v>
      </c>
      <c r="J61" s="70" t="e">
        <f>VLOOKUP(H61,Results!$A$8:G117,2,FALSE)</f>
        <v>#N/A</v>
      </c>
      <c r="K61" s="70" t="e">
        <f>VLOOKUP(H61,Results!$A$8:G117,4,FALSE)</f>
        <v>#N/A</v>
      </c>
      <c r="L61" s="70" t="e">
        <f>VLOOKUP(H61,Results!$A$8:G117,7,FALSE)</f>
        <v>#N/A</v>
      </c>
      <c r="M61" t="e">
        <f>VLOOKUP(H61,$B$4:B61,1,FALSE)</f>
        <v>#N/A</v>
      </c>
    </row>
    <row r="62" spans="2:13" customFormat="1" ht="12.75" hidden="1">
      <c r="B62" s="70">
        <f>Results!A65</f>
        <v>0</v>
      </c>
      <c r="C62" s="70">
        <f>Results!C65</f>
        <v>0</v>
      </c>
      <c r="D62" s="70">
        <f>Results!B65</f>
        <v>0</v>
      </c>
      <c r="E62" s="70">
        <f>Results!D65</f>
        <v>0</v>
      </c>
      <c r="F62" s="70">
        <f>Results!G65</f>
        <v>0</v>
      </c>
      <c r="G62" s="70" t="s">
        <v>182</v>
      </c>
      <c r="H62" s="70" t="e">
        <f>VLOOKUP(B62,Results!$A$8:AG118,9,)</f>
        <v>#N/A</v>
      </c>
      <c r="I62" s="70" t="e">
        <f>VLOOKUP(H62,Results!A$8:G118,3,)</f>
        <v>#N/A</v>
      </c>
      <c r="J62" s="70" t="e">
        <f>VLOOKUP(H62,Results!$A$8:G118,2,FALSE)</f>
        <v>#N/A</v>
      </c>
      <c r="K62" s="70" t="e">
        <f>VLOOKUP(H62,Results!$A$8:G118,4,FALSE)</f>
        <v>#N/A</v>
      </c>
      <c r="L62" s="70" t="e">
        <f>VLOOKUP(H62,Results!$A$8:G118,7,FALSE)</f>
        <v>#N/A</v>
      </c>
      <c r="M62" t="e">
        <f>VLOOKUP(H62,$B$4:B62,1,FALSE)</f>
        <v>#N/A</v>
      </c>
    </row>
    <row r="63" spans="2:13" customFormat="1" ht="12.75" hidden="1">
      <c r="B63" s="70">
        <f>Results!A66</f>
        <v>0</v>
      </c>
      <c r="C63" s="70">
        <f>Results!C66</f>
        <v>0</v>
      </c>
      <c r="D63" s="70">
        <f>Results!B66</f>
        <v>0</v>
      </c>
      <c r="E63" s="70">
        <f>Results!D66</f>
        <v>0</v>
      </c>
      <c r="F63" s="70">
        <f>Results!G66</f>
        <v>0</v>
      </c>
      <c r="G63" s="70" t="s">
        <v>182</v>
      </c>
      <c r="H63" s="70" t="e">
        <f>VLOOKUP(B63,Results!$A$8:AG119,9,)</f>
        <v>#N/A</v>
      </c>
      <c r="I63" s="70" t="e">
        <f>VLOOKUP(H63,Results!A$8:G119,3,)</f>
        <v>#N/A</v>
      </c>
      <c r="J63" s="70" t="e">
        <f>VLOOKUP(H63,Results!$A$8:G119,2,FALSE)</f>
        <v>#N/A</v>
      </c>
      <c r="K63" s="70" t="e">
        <f>VLOOKUP(H63,Results!$A$8:G119,4,FALSE)</f>
        <v>#N/A</v>
      </c>
      <c r="L63" s="70" t="e">
        <f>VLOOKUP(H63,Results!$A$8:G119,7,FALSE)</f>
        <v>#N/A</v>
      </c>
      <c r="M63" t="e">
        <f>VLOOKUP(H63,$B$4:B63,1,FALSE)</f>
        <v>#N/A</v>
      </c>
    </row>
    <row r="64" spans="2:13" customFormat="1" ht="9.75" hidden="1" customHeight="1"/>
    <row r="68" spans="2:12" ht="20.100000000000001" customHeight="1">
      <c r="B68" s="70">
        <v>4</v>
      </c>
      <c r="C68" s="70" t="s">
        <v>224</v>
      </c>
      <c r="D68" s="70" t="s">
        <v>426</v>
      </c>
      <c r="E68" s="70" t="s">
        <v>225</v>
      </c>
      <c r="F68" s="70" t="s">
        <v>62</v>
      </c>
      <c r="G68" s="70" t="s">
        <v>182</v>
      </c>
      <c r="H68" s="70">
        <v>1</v>
      </c>
      <c r="I68" s="70" t="s">
        <v>224</v>
      </c>
      <c r="J68" s="70" t="s">
        <v>423</v>
      </c>
      <c r="K68" s="70" t="s">
        <v>219</v>
      </c>
      <c r="L68" s="70" t="s">
        <v>61</v>
      </c>
    </row>
    <row r="69" spans="2:12" ht="20.100000000000001" customHeight="1">
      <c r="B69" s="70">
        <v>5</v>
      </c>
      <c r="C69" s="70" t="s">
        <v>223</v>
      </c>
      <c r="D69" s="70" t="s">
        <v>427</v>
      </c>
      <c r="E69" s="70" t="s">
        <v>225</v>
      </c>
      <c r="F69" s="70" t="s">
        <v>107</v>
      </c>
      <c r="G69" s="70" t="s">
        <v>182</v>
      </c>
      <c r="H69" s="70">
        <v>2</v>
      </c>
      <c r="I69" s="70" t="s">
        <v>223</v>
      </c>
      <c r="J69" s="70" t="s">
        <v>424</v>
      </c>
      <c r="K69" s="70" t="s">
        <v>219</v>
      </c>
      <c r="L69" s="70" t="s">
        <v>302</v>
      </c>
    </row>
    <row r="70" spans="2:12" ht="20.100000000000001" customHeight="1">
      <c r="B70" s="70">
        <v>6</v>
      </c>
      <c r="C70" s="70" t="s">
        <v>226</v>
      </c>
      <c r="D70" s="70" t="s">
        <v>428</v>
      </c>
      <c r="E70" s="70" t="s">
        <v>225</v>
      </c>
      <c r="F70" s="70" t="s">
        <v>190</v>
      </c>
      <c r="G70" s="70" t="s">
        <v>182</v>
      </c>
      <c r="H70" s="70">
        <v>3</v>
      </c>
      <c r="I70" s="70" t="s">
        <v>226</v>
      </c>
      <c r="J70" s="70" t="s">
        <v>425</v>
      </c>
      <c r="K70" s="70" t="s">
        <v>219</v>
      </c>
      <c r="L70" s="70" t="s">
        <v>350</v>
      </c>
    </row>
    <row r="71" spans="2:12" ht="20.100000000000001" customHeight="1">
      <c r="B71" s="70">
        <v>10</v>
      </c>
      <c r="C71" s="70" t="s">
        <v>224</v>
      </c>
      <c r="D71" s="70" t="s">
        <v>432</v>
      </c>
      <c r="E71" s="70" t="s">
        <v>228</v>
      </c>
      <c r="F71" s="70" t="s">
        <v>257</v>
      </c>
      <c r="G71" s="70" t="s">
        <v>182</v>
      </c>
      <c r="H71" s="70">
        <v>7</v>
      </c>
      <c r="I71" s="70" t="s">
        <v>224</v>
      </c>
      <c r="J71" s="70" t="s">
        <v>429</v>
      </c>
      <c r="K71" s="70" t="s">
        <v>227</v>
      </c>
      <c r="L71" s="70" t="s">
        <v>256</v>
      </c>
    </row>
    <row r="72" spans="2:12" ht="20.100000000000001" customHeight="1">
      <c r="B72" s="70">
        <v>11</v>
      </c>
      <c r="C72" s="70" t="s">
        <v>223</v>
      </c>
      <c r="D72" s="70" t="s">
        <v>433</v>
      </c>
      <c r="E72" s="70" t="s">
        <v>228</v>
      </c>
      <c r="F72" s="70" t="s">
        <v>304</v>
      </c>
      <c r="G72" s="70" t="s">
        <v>182</v>
      </c>
      <c r="H72" s="70">
        <v>8</v>
      </c>
      <c r="I72" s="70" t="s">
        <v>223</v>
      </c>
      <c r="J72" s="70" t="s">
        <v>430</v>
      </c>
      <c r="K72" s="70" t="s">
        <v>227</v>
      </c>
      <c r="L72" s="70" t="s">
        <v>303</v>
      </c>
    </row>
    <row r="73" spans="2:12" ht="20.100000000000001" customHeight="1">
      <c r="B73" s="70">
        <v>12</v>
      </c>
      <c r="C73" s="70" t="s">
        <v>226</v>
      </c>
      <c r="D73" s="70" t="s">
        <v>434</v>
      </c>
      <c r="E73" s="70" t="s">
        <v>228</v>
      </c>
      <c r="F73" s="70" t="s">
        <v>135</v>
      </c>
      <c r="G73" s="70" t="s">
        <v>182</v>
      </c>
      <c r="H73" s="70">
        <v>9</v>
      </c>
      <c r="I73" s="70" t="s">
        <v>226</v>
      </c>
      <c r="J73" s="70" t="s">
        <v>431</v>
      </c>
      <c r="K73" s="70" t="s">
        <v>227</v>
      </c>
      <c r="L73" s="70" t="s">
        <v>134</v>
      </c>
    </row>
    <row r="74" spans="2:12" ht="20.100000000000001" customHeight="1">
      <c r="B74" s="70">
        <v>16</v>
      </c>
      <c r="C74" s="70" t="s">
        <v>224</v>
      </c>
      <c r="D74" s="70" t="s">
        <v>438</v>
      </c>
      <c r="E74" s="70" t="s">
        <v>230</v>
      </c>
      <c r="F74" s="70" t="s">
        <v>63</v>
      </c>
      <c r="G74" s="70" t="s">
        <v>182</v>
      </c>
      <c r="H74" s="70">
        <v>13</v>
      </c>
      <c r="I74" s="70" t="s">
        <v>224</v>
      </c>
      <c r="J74" s="70" t="s">
        <v>435</v>
      </c>
      <c r="K74" s="70" t="s">
        <v>229</v>
      </c>
      <c r="L74" s="70" t="s">
        <v>258</v>
      </c>
    </row>
    <row r="75" spans="2:12" ht="20.100000000000001" customHeight="1">
      <c r="B75" s="70">
        <v>17</v>
      </c>
      <c r="C75" s="70" t="s">
        <v>223</v>
      </c>
      <c r="D75" s="70" t="s">
        <v>439</v>
      </c>
      <c r="E75" s="70" t="s">
        <v>230</v>
      </c>
      <c r="F75" s="70" t="s">
        <v>108</v>
      </c>
      <c r="G75" s="70" t="s">
        <v>182</v>
      </c>
      <c r="H75" s="70">
        <v>14</v>
      </c>
      <c r="I75" s="70" t="s">
        <v>223</v>
      </c>
      <c r="J75" s="70" t="s">
        <v>436</v>
      </c>
      <c r="K75" s="70" t="s">
        <v>229</v>
      </c>
      <c r="L75" s="70" t="s">
        <v>305</v>
      </c>
    </row>
    <row r="76" spans="2:12" ht="20.100000000000001" customHeight="1">
      <c r="B76" s="70">
        <v>18</v>
      </c>
      <c r="C76" s="70" t="s">
        <v>226</v>
      </c>
      <c r="D76" s="70" t="s">
        <v>440</v>
      </c>
      <c r="E76" s="70" t="s">
        <v>230</v>
      </c>
      <c r="F76" s="70" t="s">
        <v>352</v>
      </c>
      <c r="G76" s="70" t="s">
        <v>182</v>
      </c>
      <c r="H76" s="70">
        <v>15</v>
      </c>
      <c r="I76" s="70" t="s">
        <v>226</v>
      </c>
      <c r="J76" s="70" t="s">
        <v>437</v>
      </c>
      <c r="K76" s="70" t="s">
        <v>229</v>
      </c>
      <c r="L76" s="70" t="s">
        <v>351</v>
      </c>
    </row>
    <row r="77" spans="2:12" ht="20.100000000000001" customHeight="1">
      <c r="B77" s="70">
        <v>22</v>
      </c>
      <c r="C77" s="70" t="s">
        <v>224</v>
      </c>
      <c r="D77" s="70" t="s">
        <v>444</v>
      </c>
      <c r="E77" s="70" t="s">
        <v>232</v>
      </c>
      <c r="F77" s="70" t="s">
        <v>187</v>
      </c>
      <c r="G77" s="70" t="s">
        <v>182</v>
      </c>
      <c r="H77" s="70">
        <v>19</v>
      </c>
      <c r="I77" s="70" t="s">
        <v>224</v>
      </c>
      <c r="J77" s="70" t="s">
        <v>441</v>
      </c>
      <c r="K77" s="70" t="s">
        <v>231</v>
      </c>
      <c r="L77" s="70" t="s">
        <v>259</v>
      </c>
    </row>
    <row r="78" spans="2:12" ht="20.100000000000001" customHeight="1">
      <c r="B78" s="70">
        <v>23</v>
      </c>
      <c r="C78" s="70" t="s">
        <v>223</v>
      </c>
      <c r="D78" s="70" t="s">
        <v>445</v>
      </c>
      <c r="E78" s="70" t="s">
        <v>232</v>
      </c>
      <c r="F78" s="70" t="s">
        <v>306</v>
      </c>
      <c r="G78" s="70" t="s">
        <v>182</v>
      </c>
      <c r="H78" s="70">
        <v>20</v>
      </c>
      <c r="I78" s="70" t="s">
        <v>223</v>
      </c>
      <c r="J78" s="70" t="s">
        <v>442</v>
      </c>
      <c r="K78" s="70" t="s">
        <v>231</v>
      </c>
      <c r="L78" s="70" t="s">
        <v>109</v>
      </c>
    </row>
    <row r="79" spans="2:12" ht="20.100000000000001" customHeight="1">
      <c r="B79" s="70">
        <v>24</v>
      </c>
      <c r="C79" s="70" t="s">
        <v>226</v>
      </c>
      <c r="D79" s="70" t="s">
        <v>446</v>
      </c>
      <c r="E79" s="70" t="s">
        <v>232</v>
      </c>
      <c r="F79" s="70" t="s">
        <v>354</v>
      </c>
      <c r="G79" s="70" t="s">
        <v>182</v>
      </c>
      <c r="H79" s="70">
        <v>21</v>
      </c>
      <c r="I79" s="70" t="s">
        <v>226</v>
      </c>
      <c r="J79" s="70" t="s">
        <v>443</v>
      </c>
      <c r="K79" s="70" t="s">
        <v>231</v>
      </c>
      <c r="L79" s="70" t="s">
        <v>353</v>
      </c>
    </row>
  </sheetData>
  <autoFilter ref="B4:M63">
    <filterColumn colId="11">
      <customFilters>
        <customFilter operator="greaterThan" val="0.1"/>
      </customFilters>
    </filterColumn>
  </autoFilter>
  <pageMargins left="0.7" right="0.7" top="0.75" bottom="0.75" header="0.3" footer="0.3"/>
  <pageSetup paperSize="9" scale="86" fitToHeight="0" orientation="landscape" r:id="rId1"/>
  <legacyDrawing r:id="rId2"/>
</worksheet>
</file>

<file path=xl/worksheets/sheet6.xml><?xml version="1.0" encoding="utf-8"?>
<worksheet xmlns="http://schemas.openxmlformats.org/spreadsheetml/2006/main" xmlns:r="http://schemas.openxmlformats.org/officeDocument/2006/relationships">
  <sheetPr codeName="Sheet2" filterMode="1">
    <pageSetUpPr fitToPage="1"/>
  </sheetPr>
  <dimension ref="A1:M79"/>
  <sheetViews>
    <sheetView workbookViewId="0">
      <selection activeCell="F86" sqref="F86"/>
    </sheetView>
  </sheetViews>
  <sheetFormatPr defaultColWidth="11" defaultRowHeight="20.100000000000001" customHeight="1"/>
  <cols>
    <col min="1" max="1" width="13.5" style="1" bestFit="1" customWidth="1"/>
    <col min="2" max="2" width="2.875" bestFit="1" customWidth="1"/>
    <col min="3" max="3" width="22" style="1" bestFit="1" customWidth="1"/>
    <col min="4" max="4" width="8.75" bestFit="1" customWidth="1"/>
    <col min="5" max="5" width="7" bestFit="1" customWidth="1"/>
    <col min="6" max="6" width="24.25" bestFit="1" customWidth="1"/>
    <col min="7" max="7" width="5.75" style="1" bestFit="1" customWidth="1"/>
    <col min="8" max="8" width="4.375" bestFit="1" customWidth="1"/>
    <col min="9" max="9" width="7.625" bestFit="1" customWidth="1"/>
    <col min="10" max="10" width="8.75" bestFit="1" customWidth="1"/>
    <col min="11" max="11" width="7" bestFit="1" customWidth="1"/>
    <col min="12" max="12" width="24.25" bestFit="1" customWidth="1"/>
    <col min="13" max="13" width="10.625" bestFit="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183</v>
      </c>
      <c r="C2" t="str">
        <f>Results!B3</f>
        <v>Three Player Team Event</v>
      </c>
    </row>
    <row r="3" spans="1:13" ht="20.100000000000001" customHeight="1">
      <c r="B3" s="37"/>
      <c r="C3" t="str">
        <f>Results!B4</f>
        <v>Open Theme</v>
      </c>
    </row>
    <row r="4" spans="1:13" ht="12.75" hidden="1">
      <c r="B4" s="37"/>
      <c r="M4" s="66" t="s">
        <v>181</v>
      </c>
    </row>
    <row r="5" spans="1:13" ht="12.75" hidden="1">
      <c r="B5" s="67">
        <f>Results!A8</f>
        <v>16</v>
      </c>
      <c r="C5" s="68" t="str">
        <f>Results!C8</f>
        <v>Player A</v>
      </c>
      <c r="D5" s="68" t="str">
        <f>Results!B8</f>
        <v>Team 6 A</v>
      </c>
      <c r="E5" s="68" t="str">
        <f>Results!D8</f>
        <v>Team 6</v>
      </c>
      <c r="F5" s="68" t="str">
        <f>Results!G8</f>
        <v/>
      </c>
      <c r="G5" s="69" t="s">
        <v>182</v>
      </c>
      <c r="H5" s="71">
        <f>VLOOKUP(B5,Results!$A$8:$AG$60,16,FALSE)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hidden="1">
      <c r="B6" s="67">
        <f>Results!A9</f>
        <v>17</v>
      </c>
      <c r="C6" s="68" t="str">
        <f>Results!C9</f>
        <v>Player B</v>
      </c>
      <c r="D6" s="68" t="str">
        <f>Results!B9</f>
        <v>Team 6 B</v>
      </c>
      <c r="E6" s="68" t="str">
        <f>Results!D9</f>
        <v>Team 6</v>
      </c>
      <c r="F6" s="68" t="str">
        <f>Results!G9</f>
        <v/>
      </c>
      <c r="G6" s="69" t="s">
        <v>182</v>
      </c>
      <c r="H6" s="71">
        <f>VLOOKUP(B6,Results!$A$8:$AG$60,16,FALSE)</f>
        <v>0</v>
      </c>
      <c r="I6" s="68" t="e">
        <f>VLOOKUP(H6,Results!A$8:$G$60,3,FALSE)</f>
        <v>#N/A</v>
      </c>
      <c r="J6" s="68" t="e">
        <f>VLOOKUP(H6,Results!$A$8:$G$60,2,FALSE)</f>
        <v>#N/A</v>
      </c>
      <c r="K6" s="68" t="e">
        <f>VLOOKUP(H6,Results!$A$8:$G$60,4,FALSE)</f>
        <v>#N/A</v>
      </c>
      <c r="L6" s="68" t="e">
        <f>VLOOKUP(H6,Results!$A$8:$G$60,7,FALSE)</f>
        <v>#N/A</v>
      </c>
      <c r="M6" s="1" t="e">
        <f>VLOOKUP(H6,$B$4:B6,1,FALSE)</f>
        <v>#N/A</v>
      </c>
    </row>
    <row r="7" spans="1:13" ht="12.75" hidden="1">
      <c r="B7" s="67">
        <f>Results!A10</f>
        <v>18</v>
      </c>
      <c r="C7" s="68" t="str">
        <f>Results!C10</f>
        <v>Player C</v>
      </c>
      <c r="D7" s="68" t="str">
        <f>Results!B10</f>
        <v>Team 6 C</v>
      </c>
      <c r="E7" s="68" t="str">
        <f>Results!D10</f>
        <v>Team 6</v>
      </c>
      <c r="F7" s="68" t="str">
        <f>Results!G8</f>
        <v/>
      </c>
      <c r="G7" s="69" t="s">
        <v>182</v>
      </c>
      <c r="H7" s="71">
        <f>VLOOKUP(B7,Results!$A$8:$AG$60,16,FALSE)</f>
        <v>0</v>
      </c>
      <c r="I7" s="68" t="e">
        <f>VLOOKUP(H7,Results!A$8:$G$60,3,FALSE)</f>
        <v>#N/A</v>
      </c>
      <c r="J7" s="68" t="e">
        <f>VLOOKUP(H7,Results!$A$8:$G$60,2,FALSE)</f>
        <v>#N/A</v>
      </c>
      <c r="K7" s="68" t="e">
        <f>VLOOKUP(H7,Results!$A$8:$G$60,4,FALSE)</f>
        <v>#N/A</v>
      </c>
      <c r="L7" s="68" t="e">
        <f>VLOOKUP(H7,Results!$A$8:$G$60,7,FALSE)</f>
        <v>#N/A</v>
      </c>
      <c r="M7" s="1" t="e">
        <f>VLOOKUP(H7,$B$4:B7,1,FALSE)</f>
        <v>#N/A</v>
      </c>
    </row>
    <row r="8" spans="1:13" ht="12.75" hidden="1">
      <c r="B8" s="67">
        <f>Results!A11</f>
        <v>7</v>
      </c>
      <c r="C8" s="68" t="str">
        <f>Results!C11</f>
        <v>Player A</v>
      </c>
      <c r="D8" s="68" t="str">
        <f>Results!B11</f>
        <v>Team 3 A</v>
      </c>
      <c r="E8" s="68" t="str">
        <f>Results!D11</f>
        <v>Team 3</v>
      </c>
      <c r="F8" s="68" t="str">
        <f>Results!G11</f>
        <v/>
      </c>
      <c r="G8" s="69" t="s">
        <v>182</v>
      </c>
      <c r="H8" s="71">
        <f>VLOOKUP(B8,Results!$A$8:$AG$60,16,FALSE)</f>
        <v>0</v>
      </c>
      <c r="I8" s="68" t="e">
        <f>VLOOKUP(H8,Results!A$8:$G$60,3,FALSE)</f>
        <v>#N/A</v>
      </c>
      <c r="J8" s="68" t="e">
        <f>VLOOKUP(H8,Results!$A$8:$G$60,2,FALSE)</f>
        <v>#N/A</v>
      </c>
      <c r="K8" s="68" t="e">
        <f>VLOOKUP(H8,Results!$A$8:$G$60,4,FALSE)</f>
        <v>#N/A</v>
      </c>
      <c r="L8" s="68" t="e">
        <f>VLOOKUP(H8,Results!$A$8:$G$60,7,FALSE)</f>
        <v>#N/A</v>
      </c>
      <c r="M8" s="1" t="e">
        <f>VLOOKUP(H8,$B$4:B8,1,FALSE)</f>
        <v>#N/A</v>
      </c>
    </row>
    <row r="9" spans="1:13" ht="12.75" hidden="1">
      <c r="B9" s="67">
        <f>Results!A12</f>
        <v>8</v>
      </c>
      <c r="C9" s="68" t="str">
        <f>Results!C12</f>
        <v>Player B</v>
      </c>
      <c r="D9" s="68" t="str">
        <f>Results!B12</f>
        <v>Team 3 B</v>
      </c>
      <c r="E9" s="68" t="str">
        <f>Results!D12</f>
        <v>Team 3</v>
      </c>
      <c r="F9" s="68" t="str">
        <f>Results!G12</f>
        <v/>
      </c>
      <c r="G9" s="69" t="s">
        <v>182</v>
      </c>
      <c r="H9" s="71">
        <f>VLOOKUP(B9,Results!$A$8:$AG$60,16,FALSE)</f>
        <v>0</v>
      </c>
      <c r="I9" s="68" t="e">
        <f>VLOOKUP(H9,Results!A$8:$G$60,3,FALSE)</f>
        <v>#N/A</v>
      </c>
      <c r="J9" s="68" t="e">
        <f>VLOOKUP(H9,Results!$A$8:$G$60,2,FALSE)</f>
        <v>#N/A</v>
      </c>
      <c r="K9" s="68" t="e">
        <f>VLOOKUP(H9,Results!$A$8:$G$60,4,FALSE)</f>
        <v>#N/A</v>
      </c>
      <c r="L9" s="68" t="e">
        <f>VLOOKUP(H9,Results!$A$8:$G$60,7,FALSE)</f>
        <v>#N/A</v>
      </c>
      <c r="M9" s="1" t="e">
        <f>VLOOKUP(H9,$B$4:B9,1,FALSE)</f>
        <v>#N/A</v>
      </c>
    </row>
    <row r="10" spans="1:13" ht="12.75" hidden="1">
      <c r="B10" s="67">
        <f>Results!A13</f>
        <v>9</v>
      </c>
      <c r="C10" s="68" t="str">
        <f>Results!C13</f>
        <v>Player C</v>
      </c>
      <c r="D10" s="68" t="str">
        <f>Results!B13</f>
        <v>Team 3 C</v>
      </c>
      <c r="E10" s="68" t="str">
        <f>Results!D13</f>
        <v>Team 3</v>
      </c>
      <c r="F10" s="68" t="str">
        <f>Results!G13</f>
        <v/>
      </c>
      <c r="G10" s="69" t="s">
        <v>182</v>
      </c>
      <c r="H10" s="71">
        <f>VLOOKUP(B10,Results!$A$8:$AG$60,16,FALSE)</f>
        <v>0</v>
      </c>
      <c r="I10" s="68" t="e">
        <f>VLOOKUP(H10,Results!A$8:$G$60,3,FALSE)</f>
        <v>#N/A</v>
      </c>
      <c r="J10" s="68" t="e">
        <f>VLOOKUP(H10,Results!$A$8:$G$60,2,FALSE)</f>
        <v>#N/A</v>
      </c>
      <c r="K10" s="68" t="e">
        <f>VLOOKUP(H10,Results!$A$8:$G$60,4,FALSE)</f>
        <v>#N/A</v>
      </c>
      <c r="L10" s="68" t="e">
        <f>VLOOKUP(H10,Results!$A$8:$G$60,7,FALSE)</f>
        <v>#N/A</v>
      </c>
      <c r="M10" s="1" t="e">
        <f>VLOOKUP(H10,$B$4:B10,1,FALSE)</f>
        <v>#N/A</v>
      </c>
    </row>
    <row r="11" spans="1:13" ht="12.75" hidden="1">
      <c r="B11" s="67">
        <f>Results!A14</f>
        <v>19</v>
      </c>
      <c r="C11" s="68" t="str">
        <f>Results!C14</f>
        <v>Player A</v>
      </c>
      <c r="D11" s="68" t="str">
        <f>Results!B14</f>
        <v>Team 7 A</v>
      </c>
      <c r="E11" s="68" t="str">
        <f>Results!D14</f>
        <v>Team 7</v>
      </c>
      <c r="F11" s="68" t="str">
        <f>Results!G14</f>
        <v/>
      </c>
      <c r="G11" s="69" t="s">
        <v>182</v>
      </c>
      <c r="H11" s="71">
        <f>VLOOKUP(B11,Results!$A$8:$AG$60,16,FALSE)</f>
        <v>0</v>
      </c>
      <c r="I11" s="68" t="e">
        <f>VLOOKUP(H11,Results!A$8:$G$60,3,FALSE)</f>
        <v>#N/A</v>
      </c>
      <c r="J11" s="68" t="e">
        <f>VLOOKUP(H11,Results!$A$8:$G$60,2,FALSE)</f>
        <v>#N/A</v>
      </c>
      <c r="K11" s="68" t="e">
        <f>VLOOKUP(H11,Results!$A$8:$G$60,4,FALSE)</f>
        <v>#N/A</v>
      </c>
      <c r="L11" s="68" t="e">
        <f>VLOOKUP(H11,Results!$A$8:$G$60,7,FALSE)</f>
        <v>#N/A</v>
      </c>
      <c r="M11" s="1" t="e">
        <f>VLOOKUP(H11,$B$4:B11,1,FALSE)</f>
        <v>#N/A</v>
      </c>
    </row>
    <row r="12" spans="1:13" ht="12.75" hidden="1">
      <c r="B12" s="67">
        <f>Results!A15</f>
        <v>20</v>
      </c>
      <c r="C12" s="68" t="str">
        <f>Results!C15</f>
        <v>Player B</v>
      </c>
      <c r="D12" s="68" t="str">
        <f>Results!B15</f>
        <v>Team 7 B</v>
      </c>
      <c r="E12" s="68" t="str">
        <f>Results!D15</f>
        <v>Team 7</v>
      </c>
      <c r="F12" s="68" t="str">
        <f>Results!G15</f>
        <v/>
      </c>
      <c r="G12" s="69" t="s">
        <v>182</v>
      </c>
      <c r="H12" s="71">
        <f>VLOOKUP(B12,Results!$A$8:$AG$60,16,FALSE)</f>
        <v>0</v>
      </c>
      <c r="I12" s="68" t="e">
        <f>VLOOKUP(H12,Results!A$8:$G$60,3,FALSE)</f>
        <v>#N/A</v>
      </c>
      <c r="J12" s="68" t="e">
        <f>VLOOKUP(H12,Results!$A$8:$G$60,2,FALSE)</f>
        <v>#N/A</v>
      </c>
      <c r="K12" s="68" t="e">
        <f>VLOOKUP(H12,Results!$A$8:$G$60,4,FALSE)</f>
        <v>#N/A</v>
      </c>
      <c r="L12" s="68" t="e">
        <f>VLOOKUP(H12,Results!$A$8:$G$60,7,FALSE)</f>
        <v>#N/A</v>
      </c>
      <c r="M12" s="1" t="e">
        <f>VLOOKUP(H12,$B$4:B12,1,FALSE)</f>
        <v>#N/A</v>
      </c>
    </row>
    <row r="13" spans="1:13" ht="12.75" hidden="1">
      <c r="B13" s="67">
        <f>Results!A16</f>
        <v>21</v>
      </c>
      <c r="C13" s="68" t="str">
        <f>Results!C16</f>
        <v>Player C</v>
      </c>
      <c r="D13" s="68" t="str">
        <f>Results!B16</f>
        <v>Team 7 C</v>
      </c>
      <c r="E13" s="68" t="str">
        <f>Results!D16</f>
        <v>Team 7</v>
      </c>
      <c r="F13" s="68" t="str">
        <f>Results!G16</f>
        <v/>
      </c>
      <c r="G13" s="69" t="s">
        <v>182</v>
      </c>
      <c r="H13" s="71">
        <f>VLOOKUP(B13,Results!$A$8:$AG$60,16,FALSE)</f>
        <v>0</v>
      </c>
      <c r="I13" s="68" t="e">
        <f>VLOOKUP(H13,Results!A$8:$G$60,3,FALSE)</f>
        <v>#N/A</v>
      </c>
      <c r="J13" s="68" t="e">
        <f>VLOOKUP(H13,Results!$A$8:$G$60,2,FALSE)</f>
        <v>#N/A</v>
      </c>
      <c r="K13" s="68" t="e">
        <f>VLOOKUP(H13,Results!$A$8:$G$60,4,FALSE)</f>
        <v>#N/A</v>
      </c>
      <c r="L13" s="68" t="e">
        <f>VLOOKUP(H13,Results!$A$8:$G$60,7,FALSE)</f>
        <v>#N/A</v>
      </c>
      <c r="M13" s="1" t="e">
        <f>VLOOKUP(H13,$B$4:B13,1,FALSE)</f>
        <v>#N/A</v>
      </c>
    </row>
    <row r="14" spans="1:13" ht="12.75" hidden="1">
      <c r="B14" s="67">
        <f>Results!A17</f>
        <v>1</v>
      </c>
      <c r="C14" s="68" t="str">
        <f>Results!C17</f>
        <v>Player A</v>
      </c>
      <c r="D14" s="68" t="str">
        <f>Results!B17</f>
        <v>Team 1 A</v>
      </c>
      <c r="E14" s="68" t="str">
        <f>Results!D17</f>
        <v>Team 1</v>
      </c>
      <c r="F14" s="68" t="str">
        <f>Results!G17</f>
        <v/>
      </c>
      <c r="G14" s="69" t="s">
        <v>182</v>
      </c>
      <c r="H14" s="71">
        <f>VLOOKUP(B14,Results!$A$8:$AG$60,16,FALSE)</f>
        <v>0</v>
      </c>
      <c r="I14" s="68" t="e">
        <f>VLOOKUP(H14,Results!A$8:$G$60,3,FALSE)</f>
        <v>#N/A</v>
      </c>
      <c r="J14" s="68" t="e">
        <f>VLOOKUP(H14,Results!$A$8:$G$60,2,FALSE)</f>
        <v>#N/A</v>
      </c>
      <c r="K14" s="68" t="e">
        <f>VLOOKUP(H14,Results!$A$8:$G$60,4,FALSE)</f>
        <v>#N/A</v>
      </c>
      <c r="L14" s="68" t="e">
        <f>VLOOKUP(H14,Results!$A$8:$G$60,7,FALSE)</f>
        <v>#N/A</v>
      </c>
      <c r="M14" s="1" t="e">
        <f>VLOOKUP(H14,$B$4:B14,1,FALSE)</f>
        <v>#N/A</v>
      </c>
    </row>
    <row r="15" spans="1:13" ht="12.75" hidden="1">
      <c r="B15" s="67">
        <f>Results!A18</f>
        <v>2</v>
      </c>
      <c r="C15" s="68" t="str">
        <f>Results!C18</f>
        <v>Player B</v>
      </c>
      <c r="D15" s="68" t="str">
        <f>Results!B18</f>
        <v>Team 1 B</v>
      </c>
      <c r="E15" s="68" t="str">
        <f>Results!D18</f>
        <v>Team 1</v>
      </c>
      <c r="F15" s="68" t="str">
        <f>Results!G18</f>
        <v/>
      </c>
      <c r="G15" s="69" t="s">
        <v>182</v>
      </c>
      <c r="H15" s="71">
        <f>VLOOKUP(B15,Results!$A$8:$AG$60,16,FALSE)</f>
        <v>0</v>
      </c>
      <c r="I15" s="68" t="e">
        <f>VLOOKUP(H15,Results!A$8:$G$60,3,FALSE)</f>
        <v>#N/A</v>
      </c>
      <c r="J15" s="68" t="e">
        <f>VLOOKUP(H15,Results!$A$8:$G$60,2,FALSE)</f>
        <v>#N/A</v>
      </c>
      <c r="K15" s="68" t="e">
        <f>VLOOKUP(H15,Results!$A$8:$G$60,4,FALSE)</f>
        <v>#N/A</v>
      </c>
      <c r="L15" s="68" t="e">
        <f>VLOOKUP(H15,Results!$A$8:$G$60,7,FALSE)</f>
        <v>#N/A</v>
      </c>
      <c r="M15" s="1" t="e">
        <f>VLOOKUP(H15,$B$4:B15,1,FALSE)</f>
        <v>#N/A</v>
      </c>
    </row>
    <row r="16" spans="1:13" ht="12.75" hidden="1">
      <c r="B16" s="67">
        <f>Results!A19</f>
        <v>3</v>
      </c>
      <c r="C16" s="68" t="str">
        <f>Results!C19</f>
        <v>Player C</v>
      </c>
      <c r="D16" s="68" t="str">
        <f>Results!B19</f>
        <v>Team 1 C</v>
      </c>
      <c r="E16" s="68" t="str">
        <f>Results!D19</f>
        <v>Team 1</v>
      </c>
      <c r="F16" s="68" t="str">
        <f>Results!G19</f>
        <v/>
      </c>
      <c r="G16" s="69" t="s">
        <v>182</v>
      </c>
      <c r="H16" s="71">
        <f>VLOOKUP(B16,Results!$A$8:$AG$60,16,FALSE)</f>
        <v>0</v>
      </c>
      <c r="I16" s="68" t="e">
        <f>VLOOKUP(H16,Results!A$8:$G$60,3,FALSE)</f>
        <v>#N/A</v>
      </c>
      <c r="J16" s="68" t="e">
        <f>VLOOKUP(H16,Results!$A$8:$G$60,2,FALSE)</f>
        <v>#N/A</v>
      </c>
      <c r="K16" s="68" t="e">
        <f>VLOOKUP(H16,Results!$A$8:$G$60,4,FALSE)</f>
        <v>#N/A</v>
      </c>
      <c r="L16" s="68" t="e">
        <f>VLOOKUP(H16,Results!$A$8:$G$60,7,FALSE)</f>
        <v>#N/A</v>
      </c>
      <c r="M16" s="1" t="e">
        <f>VLOOKUP(H16,$B$4:B16,1,FALSE)</f>
        <v>#N/A</v>
      </c>
    </row>
    <row r="17" spans="2:13" ht="12.75" hidden="1">
      <c r="B17" s="67">
        <f>Results!A20</f>
        <v>22</v>
      </c>
      <c r="C17" s="68" t="str">
        <f>Results!C20</f>
        <v>Player A</v>
      </c>
      <c r="D17" s="68" t="str">
        <f>Results!B20</f>
        <v>Team 8 A</v>
      </c>
      <c r="E17" s="68" t="str">
        <f>Results!D20</f>
        <v>Team 8</v>
      </c>
      <c r="F17" s="68" t="str">
        <f>Results!G20</f>
        <v/>
      </c>
      <c r="G17" s="69" t="s">
        <v>182</v>
      </c>
      <c r="H17" s="71">
        <f>VLOOKUP(B17,Results!$A$8:$AG$60,16,FALSE)</f>
        <v>0</v>
      </c>
      <c r="I17" s="68" t="e">
        <f>VLOOKUP(H17,Results!A$8:$G$60,3,FALSE)</f>
        <v>#N/A</v>
      </c>
      <c r="J17" s="68" t="e">
        <f>VLOOKUP(H17,Results!$A$8:$G$60,2,FALSE)</f>
        <v>#N/A</v>
      </c>
      <c r="K17" s="68" t="e">
        <f>VLOOKUP(H17,Results!$A$8:$G$60,4,FALSE)</f>
        <v>#N/A</v>
      </c>
      <c r="L17" s="68" t="e">
        <f>VLOOKUP(H17,Results!$A$8:$G$60,7,FALSE)</f>
        <v>#N/A</v>
      </c>
      <c r="M17" s="1" t="e">
        <f>VLOOKUP(H17,$B$4:B17,1,FALSE)</f>
        <v>#N/A</v>
      </c>
    </row>
    <row r="18" spans="2:13" ht="12.75" hidden="1">
      <c r="B18" s="67">
        <f>Results!A21</f>
        <v>23</v>
      </c>
      <c r="C18" s="68" t="str">
        <f>Results!C21</f>
        <v>Player B</v>
      </c>
      <c r="D18" s="68" t="str">
        <f>Results!B21</f>
        <v>Team 8 B</v>
      </c>
      <c r="E18" s="68" t="str">
        <f>Results!D21</f>
        <v>Team 8</v>
      </c>
      <c r="F18" s="68" t="str">
        <f>Results!G21</f>
        <v/>
      </c>
      <c r="G18" s="69" t="s">
        <v>182</v>
      </c>
      <c r="H18" s="71">
        <f>VLOOKUP(B18,Results!$A$8:$AG$60,16,FALSE)</f>
        <v>0</v>
      </c>
      <c r="I18" s="68" t="e">
        <f>VLOOKUP(H18,Results!A$8:$G$60,3,FALSE)</f>
        <v>#N/A</v>
      </c>
      <c r="J18" s="68" t="e">
        <f>VLOOKUP(H18,Results!$A$8:$G$60,2,FALSE)</f>
        <v>#N/A</v>
      </c>
      <c r="K18" s="68" t="e">
        <f>VLOOKUP(H18,Results!$A$8:$G$60,4,FALSE)</f>
        <v>#N/A</v>
      </c>
      <c r="L18" s="68" t="e">
        <f>VLOOKUP(H18,Results!$A$8:$G$60,7,FALSE)</f>
        <v>#N/A</v>
      </c>
      <c r="M18" s="1" t="e">
        <f>VLOOKUP(H18,$B$4:B18,1,FALSE)</f>
        <v>#N/A</v>
      </c>
    </row>
    <row r="19" spans="2:13" ht="12.75" hidden="1">
      <c r="B19" s="67">
        <f>Results!A22</f>
        <v>24</v>
      </c>
      <c r="C19" s="68" t="str">
        <f>Results!C22</f>
        <v>Player C</v>
      </c>
      <c r="D19" s="68" t="str">
        <f>Results!B22</f>
        <v>Team 8 C</v>
      </c>
      <c r="E19" s="68" t="str">
        <f>Results!D22</f>
        <v>Team 8</v>
      </c>
      <c r="F19" s="68" t="str">
        <f>Results!G22</f>
        <v/>
      </c>
      <c r="G19" s="69" t="s">
        <v>182</v>
      </c>
      <c r="H19" s="71">
        <f>VLOOKUP(B19,Results!$A$8:$AG$60,16,FALSE)</f>
        <v>0</v>
      </c>
      <c r="I19" s="68" t="e">
        <f>VLOOKUP(H19,Results!A$8:$G$60,3,FALSE)</f>
        <v>#N/A</v>
      </c>
      <c r="J19" s="68" t="e">
        <f>VLOOKUP(H19,Results!$A$8:$G$60,2,FALSE)</f>
        <v>#N/A</v>
      </c>
      <c r="K19" s="68" t="e">
        <f>VLOOKUP(H19,Results!$A$8:$G$60,4,FALSE)</f>
        <v>#N/A</v>
      </c>
      <c r="L19" s="68" t="e">
        <f>VLOOKUP(H19,Results!$A$8:$G$60,7,FALSE)</f>
        <v>#N/A</v>
      </c>
      <c r="M19" s="1" t="e">
        <f>VLOOKUP(H19,$B$4:B19,1,FALSE)</f>
        <v>#N/A</v>
      </c>
    </row>
    <row r="20" spans="2:13" ht="12.75" hidden="1">
      <c r="B20" s="67">
        <f>Results!A23</f>
        <v>13</v>
      </c>
      <c r="C20" s="68" t="str">
        <f>Results!C23</f>
        <v>Player A</v>
      </c>
      <c r="D20" s="68" t="str">
        <f>Results!B23</f>
        <v>Team 5 A</v>
      </c>
      <c r="E20" s="68" t="str">
        <f>Results!D23</f>
        <v>Team 5</v>
      </c>
      <c r="F20" s="68" t="str">
        <f>Results!G23</f>
        <v/>
      </c>
      <c r="G20" s="69" t="s">
        <v>182</v>
      </c>
      <c r="H20" s="71">
        <f>VLOOKUP(B20,Results!$A$8:$AG$60,16,FALSE)</f>
        <v>0</v>
      </c>
      <c r="I20" s="68" t="e">
        <f>VLOOKUP(H20,Results!A$8:$G$60,3,FALSE)</f>
        <v>#N/A</v>
      </c>
      <c r="J20" s="68" t="e">
        <f>VLOOKUP(H20,Results!$A$8:$G$60,2,FALSE)</f>
        <v>#N/A</v>
      </c>
      <c r="K20" s="68" t="e">
        <f>VLOOKUP(H20,Results!$A$8:$G$60,4,FALSE)</f>
        <v>#N/A</v>
      </c>
      <c r="L20" s="68" t="e">
        <f>VLOOKUP(H20,Results!$A$8:$G$60,7,FALSE)</f>
        <v>#N/A</v>
      </c>
      <c r="M20" s="1" t="e">
        <f>VLOOKUP(H20,$B$4:B20,1,FALSE)</f>
        <v>#N/A</v>
      </c>
    </row>
    <row r="21" spans="2:13" ht="12.75" hidden="1">
      <c r="B21" s="67">
        <f>Results!A24</f>
        <v>14</v>
      </c>
      <c r="C21" s="68" t="str">
        <f>Results!C24</f>
        <v>Player B</v>
      </c>
      <c r="D21" s="68" t="str">
        <f>Results!B24</f>
        <v>Team 5 B</v>
      </c>
      <c r="E21" s="68" t="str">
        <f>Results!D24</f>
        <v>Team 5</v>
      </c>
      <c r="F21" s="68" t="str">
        <f>Results!G24</f>
        <v/>
      </c>
      <c r="G21" s="69" t="s">
        <v>182</v>
      </c>
      <c r="H21" s="71">
        <f>VLOOKUP(B21,Results!$A$8:$AG$60,16,FALSE)</f>
        <v>0</v>
      </c>
      <c r="I21" s="68" t="e">
        <f>VLOOKUP(H21,Results!A$8:$G$60,3,FALSE)</f>
        <v>#N/A</v>
      </c>
      <c r="J21" s="68" t="e">
        <f>VLOOKUP(H21,Results!$A$8:$G$60,2,FALSE)</f>
        <v>#N/A</v>
      </c>
      <c r="K21" s="68" t="e">
        <f>VLOOKUP(H21,Results!$A$8:$G$60,4,FALSE)</f>
        <v>#N/A</v>
      </c>
      <c r="L21" s="68" t="e">
        <f>VLOOKUP(H21,Results!$A$8:$G$60,7,FALSE)</f>
        <v>#N/A</v>
      </c>
      <c r="M21" s="1" t="e">
        <f>VLOOKUP(H21,$B$4:B21,1,FALSE)</f>
        <v>#N/A</v>
      </c>
    </row>
    <row r="22" spans="2:13" ht="12.75" hidden="1">
      <c r="B22" s="67">
        <f>Results!A25</f>
        <v>15</v>
      </c>
      <c r="C22" s="68" t="str">
        <f>Results!C25</f>
        <v>Player C</v>
      </c>
      <c r="D22" s="68" t="str">
        <f>Results!B25</f>
        <v>Team 5 C</v>
      </c>
      <c r="E22" s="68" t="str">
        <f>Results!D25</f>
        <v>Team 5</v>
      </c>
      <c r="F22" s="68" t="str">
        <f>Results!G25</f>
        <v/>
      </c>
      <c r="G22" s="69" t="s">
        <v>182</v>
      </c>
      <c r="H22" s="71">
        <f>VLOOKUP(B22,Results!$A$8:$AG$60,16,FALSE)</f>
        <v>0</v>
      </c>
      <c r="I22" s="68" t="e">
        <f>VLOOKUP(H22,Results!A$8:$G$60,3,FALSE)</f>
        <v>#N/A</v>
      </c>
      <c r="J22" s="68" t="e">
        <f>VLOOKUP(H22,Results!$A$8:$G$60,2,FALSE)</f>
        <v>#N/A</v>
      </c>
      <c r="K22" s="68" t="e">
        <f>VLOOKUP(H22,Results!$A$8:$G$60,4,FALSE)</f>
        <v>#N/A</v>
      </c>
      <c r="L22" s="68" t="e">
        <f>VLOOKUP(H22,Results!$A$8:$G$60,7,FALSE)</f>
        <v>#N/A</v>
      </c>
      <c r="M22" s="1" t="e">
        <f>VLOOKUP(H22,$B$4:B22,1,FALSE)</f>
        <v>#N/A</v>
      </c>
    </row>
    <row r="23" spans="2:13" ht="12.75" hidden="1">
      <c r="B23" s="67">
        <f>Results!A26</f>
        <v>4</v>
      </c>
      <c r="C23" s="68" t="str">
        <f>Results!C26</f>
        <v>Player A</v>
      </c>
      <c r="D23" s="68" t="str">
        <f>Results!B26</f>
        <v>Team 2 A</v>
      </c>
      <c r="E23" s="68" t="str">
        <f>Results!D26</f>
        <v>Team 2</v>
      </c>
      <c r="F23" s="68" t="str">
        <f>Results!G26</f>
        <v/>
      </c>
      <c r="G23" s="69" t="s">
        <v>182</v>
      </c>
      <c r="H23" s="71">
        <f>VLOOKUP(B23,Results!$A$8:$AG$60,16,FALSE)</f>
        <v>0</v>
      </c>
      <c r="I23" s="68" t="e">
        <f>VLOOKUP(H23,Results!A$8:$G$60,3,FALSE)</f>
        <v>#N/A</v>
      </c>
      <c r="J23" s="68" t="e">
        <f>VLOOKUP(H23,Results!$A$8:$G$60,2,FALSE)</f>
        <v>#N/A</v>
      </c>
      <c r="K23" s="68" t="e">
        <f>VLOOKUP(H23,Results!$A$8:$G$60,4,FALSE)</f>
        <v>#N/A</v>
      </c>
      <c r="L23" s="68" t="e">
        <f>VLOOKUP(H23,Results!$A$8:$G$60,7,FALSE)</f>
        <v>#N/A</v>
      </c>
      <c r="M23" s="1" t="e">
        <f>VLOOKUP(H23,$B$4:B23,1,FALSE)</f>
        <v>#N/A</v>
      </c>
    </row>
    <row r="24" spans="2:13" ht="12.75" hidden="1">
      <c r="B24" s="67">
        <f>Results!A27</f>
        <v>5</v>
      </c>
      <c r="C24" s="68" t="str">
        <f>Results!C27</f>
        <v>Player B</v>
      </c>
      <c r="D24" s="68" t="str">
        <f>Results!B27</f>
        <v>Team 2 B</v>
      </c>
      <c r="E24" s="68" t="str">
        <f>Results!D27</f>
        <v>Team 2</v>
      </c>
      <c r="F24" s="68" t="str">
        <f>Results!G27</f>
        <v/>
      </c>
      <c r="G24" s="69" t="s">
        <v>182</v>
      </c>
      <c r="H24" s="71">
        <f>VLOOKUP(B24,Results!$A$8:$AG$60,16,FALSE)</f>
        <v>0</v>
      </c>
      <c r="I24" s="68" t="e">
        <f>VLOOKUP(H24,Results!A$8:$G$60,3,FALSE)</f>
        <v>#N/A</v>
      </c>
      <c r="J24" s="68" t="e">
        <f>VLOOKUP(H24,Results!$A$8:$G$60,2,FALSE)</f>
        <v>#N/A</v>
      </c>
      <c r="K24" s="68" t="e">
        <f>VLOOKUP(H24,Results!$A$8:$G$60,4,FALSE)</f>
        <v>#N/A</v>
      </c>
      <c r="L24" s="68" t="e">
        <f>VLOOKUP(H24,Results!$A$8:$G$60,7,FALSE)</f>
        <v>#N/A</v>
      </c>
      <c r="M24" s="1" t="e">
        <f>VLOOKUP(H24,$B$4:B24,1,FALSE)</f>
        <v>#N/A</v>
      </c>
    </row>
    <row r="25" spans="2:13" ht="12.75" hidden="1">
      <c r="B25" s="67">
        <f>Results!A28</f>
        <v>6</v>
      </c>
      <c r="C25" s="68" t="str">
        <f>Results!C28</f>
        <v>Player C</v>
      </c>
      <c r="D25" s="68" t="str">
        <f>Results!B28</f>
        <v>Team 2 C</v>
      </c>
      <c r="E25" s="68" t="str">
        <f>Results!D28</f>
        <v>Team 2</v>
      </c>
      <c r="F25" s="68" t="str">
        <f>Results!G28</f>
        <v/>
      </c>
      <c r="G25" s="69" t="s">
        <v>182</v>
      </c>
      <c r="H25" s="71">
        <f>VLOOKUP(B25,Results!$A$8:$AG$60,16,FALSE)</f>
        <v>0</v>
      </c>
      <c r="I25" s="68" t="e">
        <f>VLOOKUP(H25,Results!A$8:$G$60,3,FALSE)</f>
        <v>#N/A</v>
      </c>
      <c r="J25" s="68" t="e">
        <f>VLOOKUP(H25,Results!$A$8:$G$60,2,FALSE)</f>
        <v>#N/A</v>
      </c>
      <c r="K25" s="68" t="e">
        <f>VLOOKUP(H25,Results!$A$8:$G$60,4,FALSE)</f>
        <v>#N/A</v>
      </c>
      <c r="L25" s="68" t="e">
        <f>VLOOKUP(H25,Results!$A$8:$G$60,7,FALSE)</f>
        <v>#N/A</v>
      </c>
      <c r="M25" s="1" t="e">
        <f>VLOOKUP(H25,$B$4:B25,1,FALSE)</f>
        <v>#N/A</v>
      </c>
    </row>
    <row r="26" spans="2:13" ht="12.75" hidden="1">
      <c r="B26" s="67">
        <f>Results!A29</f>
        <v>10</v>
      </c>
      <c r="C26" s="68" t="str">
        <f>Results!C29</f>
        <v>Player A</v>
      </c>
      <c r="D26" s="68" t="str">
        <f>Results!B29</f>
        <v>Team 4 A</v>
      </c>
      <c r="E26" s="68" t="str">
        <f>Results!D29</f>
        <v>Team 4</v>
      </c>
      <c r="F26" s="68" t="str">
        <f>Results!G29</f>
        <v/>
      </c>
      <c r="G26" s="69" t="s">
        <v>182</v>
      </c>
      <c r="H26" s="71">
        <f>VLOOKUP(B26,Results!$A$8:$AG$60,16,FALSE)</f>
        <v>0</v>
      </c>
      <c r="I26" s="68" t="e">
        <f>VLOOKUP(H26,Results!A$8:$G$60,3,FALSE)</f>
        <v>#N/A</v>
      </c>
      <c r="J26" s="68" t="e">
        <f>VLOOKUP(H26,Results!$A$8:$G$60,2,FALSE)</f>
        <v>#N/A</v>
      </c>
      <c r="K26" s="68" t="e">
        <f>VLOOKUP(H26,Results!$A$8:$G$60,4,FALSE)</f>
        <v>#N/A</v>
      </c>
      <c r="L26" s="68" t="e">
        <f>VLOOKUP(H26,Results!$A$8:$G$60,7,FALSE)</f>
        <v>#N/A</v>
      </c>
      <c r="M26" s="1" t="e">
        <f>VLOOKUP(H26,$B$4:B26,1,FALSE)</f>
        <v>#N/A</v>
      </c>
    </row>
    <row r="27" spans="2:13" ht="12.75" hidden="1">
      <c r="B27" s="67">
        <f>Results!A30</f>
        <v>11</v>
      </c>
      <c r="C27" s="68" t="str">
        <f>Results!C30</f>
        <v>Player B</v>
      </c>
      <c r="D27" s="68" t="str">
        <f>Results!B30</f>
        <v>Team 4 B</v>
      </c>
      <c r="E27" s="68" t="str">
        <f>Results!D30</f>
        <v>Team 4</v>
      </c>
      <c r="F27" s="68" t="str">
        <f>Results!G30</f>
        <v/>
      </c>
      <c r="G27" s="69" t="s">
        <v>182</v>
      </c>
      <c r="H27" s="71">
        <f>VLOOKUP(B27,Results!$A$8:$AG$60,16,FALSE)</f>
        <v>0</v>
      </c>
      <c r="I27" s="68" t="e">
        <f>VLOOKUP(H27,Results!A$8:$G$60,3,FALSE)</f>
        <v>#N/A</v>
      </c>
      <c r="J27" s="68" t="e">
        <f>VLOOKUP(H27,Results!$A$8:$G$60,2,FALSE)</f>
        <v>#N/A</v>
      </c>
      <c r="K27" s="68" t="e">
        <f>VLOOKUP(H27,Results!$A$8:$G$60,4,FALSE)</f>
        <v>#N/A</v>
      </c>
      <c r="L27" s="68" t="e">
        <f>VLOOKUP(H27,Results!$A$8:$G$60,7,FALSE)</f>
        <v>#N/A</v>
      </c>
      <c r="M27" s="1" t="e">
        <f>VLOOKUP(H27,$B$4:B27,1,FALSE)</f>
        <v>#N/A</v>
      </c>
    </row>
    <row r="28" spans="2:13" ht="12.75" hidden="1">
      <c r="B28" s="67">
        <f>Results!A31</f>
        <v>12</v>
      </c>
      <c r="C28" s="68" t="str">
        <f>Results!C31</f>
        <v>Player C</v>
      </c>
      <c r="D28" s="68" t="str">
        <f>Results!B31</f>
        <v>Team 4 C</v>
      </c>
      <c r="E28" s="68" t="str">
        <f>Results!D31</f>
        <v>Team 4</v>
      </c>
      <c r="F28" s="68" t="str">
        <f>Results!G31</f>
        <v/>
      </c>
      <c r="G28" s="69" t="s">
        <v>182</v>
      </c>
      <c r="H28" s="71">
        <f>VLOOKUP(B28,Results!$A$8:$AG$60,16,FALSE)</f>
        <v>0</v>
      </c>
      <c r="I28" s="68" t="e">
        <f>VLOOKUP(H28,Results!A$8:$G$60,3,FALSE)</f>
        <v>#N/A</v>
      </c>
      <c r="J28" s="68" t="e">
        <f>VLOOKUP(H28,Results!$A$8:$G$60,2,FALSE)</f>
        <v>#N/A</v>
      </c>
      <c r="K28" s="68" t="e">
        <f>VLOOKUP(H28,Results!$A$8:$G$60,4,FALSE)</f>
        <v>#N/A</v>
      </c>
      <c r="L28" s="68" t="e">
        <f>VLOOKUP(H28,Results!$A$8:$G$60,7,FALSE)</f>
        <v>#N/A</v>
      </c>
      <c r="M28" s="1" t="e">
        <f>VLOOKUP(H28,$B$4:B28,1,FALSE)</f>
        <v>#N/A</v>
      </c>
    </row>
    <row r="29" spans="2:13" ht="12.75" hidden="1">
      <c r="B29" s="67">
        <f>Results!A32</f>
        <v>25</v>
      </c>
      <c r="C29" s="68" t="str">
        <f>Results!C32</f>
        <v>Player A</v>
      </c>
      <c r="D29" s="68" t="str">
        <f>Results!B32</f>
        <v>Team 9 A</v>
      </c>
      <c r="E29" s="68" t="str">
        <f>Results!D32</f>
        <v>Team 9</v>
      </c>
      <c r="F29" s="68" t="str">
        <f>Results!G32</f>
        <v/>
      </c>
      <c r="G29" s="69" t="s">
        <v>182</v>
      </c>
      <c r="H29" s="71">
        <f>VLOOKUP(B29,Results!$A$8:$AG$60,16,FALSE)</f>
        <v>0</v>
      </c>
      <c r="I29" s="68" t="e">
        <f>VLOOKUP(H29,Results!A$8:$G$60,3,FALSE)</f>
        <v>#N/A</v>
      </c>
      <c r="J29" s="68" t="e">
        <f>VLOOKUP(H29,Results!$A$8:$G$60,2,FALSE)</f>
        <v>#N/A</v>
      </c>
      <c r="K29" s="68" t="e">
        <f>VLOOKUP(H29,Results!$A$8:$G$60,4,FALSE)</f>
        <v>#N/A</v>
      </c>
      <c r="L29" s="68" t="e">
        <f>VLOOKUP(H29,Results!$A$8:$G$60,7,FALSE)</f>
        <v>#N/A</v>
      </c>
      <c r="M29" s="1" t="e">
        <f>VLOOKUP(H29,$B$4:B29,1,FALSE)</f>
        <v>#N/A</v>
      </c>
    </row>
    <row r="30" spans="2:13" ht="12.75" hidden="1">
      <c r="B30" s="67">
        <f>Results!A33</f>
        <v>26</v>
      </c>
      <c r="C30" s="68" t="str">
        <f>Results!C33</f>
        <v>Player B</v>
      </c>
      <c r="D30" s="68" t="str">
        <f>Results!B33</f>
        <v>Team 9 B</v>
      </c>
      <c r="E30" s="68" t="str">
        <f>Results!D33</f>
        <v>Team 9</v>
      </c>
      <c r="F30" s="68" t="str">
        <f>Results!G33</f>
        <v/>
      </c>
      <c r="G30" s="69" t="s">
        <v>182</v>
      </c>
      <c r="H30" s="71">
        <f>VLOOKUP(B30,Results!$A$8:$AG$60,16,FALSE)</f>
        <v>0</v>
      </c>
      <c r="I30" s="68" t="e">
        <f>VLOOKUP(H30,Results!A$8:$G$60,3,FALSE)</f>
        <v>#N/A</v>
      </c>
      <c r="J30" s="68" t="e">
        <f>VLOOKUP(H30,Results!$A$8:$G$60,2,FALSE)</f>
        <v>#N/A</v>
      </c>
      <c r="K30" s="68" t="e">
        <f>VLOOKUP(H30,Results!$A$8:$G$60,4,FALSE)</f>
        <v>#N/A</v>
      </c>
      <c r="L30" s="68" t="e">
        <f>VLOOKUP(H30,Results!$A$8:$G$60,7,FALSE)</f>
        <v>#N/A</v>
      </c>
      <c r="M30" s="1" t="e">
        <f>VLOOKUP(H30,$B$4:B30,1,FALSE)</f>
        <v>#N/A</v>
      </c>
    </row>
    <row r="31" spans="2:13" ht="12.75" hidden="1">
      <c r="B31" s="67">
        <f>Results!A34</f>
        <v>27</v>
      </c>
      <c r="C31" s="68" t="str">
        <f>Results!C34</f>
        <v>Player C</v>
      </c>
      <c r="D31" s="68" t="str">
        <f>Results!B34</f>
        <v>Team 9 C</v>
      </c>
      <c r="E31" s="68" t="str">
        <f>Results!D34</f>
        <v>Team 9</v>
      </c>
      <c r="F31" s="68" t="str">
        <f>Results!G34</f>
        <v/>
      </c>
      <c r="G31" s="69" t="s">
        <v>182</v>
      </c>
      <c r="H31" s="71">
        <f>VLOOKUP(B31,Results!$A$8:$AG$60,16,FALSE)</f>
        <v>0</v>
      </c>
      <c r="I31" s="68" t="e">
        <f>VLOOKUP(H31,Results!A$8:$G$60,3,FALSE)</f>
        <v>#N/A</v>
      </c>
      <c r="J31" s="68" t="e">
        <f>VLOOKUP(H31,Results!$A$8:$G$60,2,FALSE)</f>
        <v>#N/A</v>
      </c>
      <c r="K31" s="68" t="e">
        <f>VLOOKUP(H31,Results!$A$8:$G$60,4,FALSE)</f>
        <v>#N/A</v>
      </c>
      <c r="L31" s="68" t="e">
        <f>VLOOKUP(H31,Results!$A$8:$G$60,7,FALSE)</f>
        <v>#N/A</v>
      </c>
      <c r="M31" s="1" t="e">
        <f>VLOOKUP(H31,$B$4:B31,1,FALSE)</f>
        <v>#N/A</v>
      </c>
    </row>
    <row r="32" spans="2:13" ht="12.75" hidden="1">
      <c r="B32" s="67">
        <f>Results!A35</f>
        <v>28</v>
      </c>
      <c r="C32" s="68" t="str">
        <f>Results!C35</f>
        <v>Player A</v>
      </c>
      <c r="D32" s="68" t="str">
        <f>Results!B35</f>
        <v>Team 10 A</v>
      </c>
      <c r="E32" s="68" t="str">
        <f>Results!D35</f>
        <v>Team 10</v>
      </c>
      <c r="F32" s="68" t="str">
        <f>Results!G35</f>
        <v/>
      </c>
      <c r="G32" s="69" t="s">
        <v>182</v>
      </c>
      <c r="H32" s="71">
        <f>VLOOKUP(B32,Results!$A$8:$AG$60,16,FALSE)</f>
        <v>0</v>
      </c>
      <c r="I32" s="68" t="e">
        <f>VLOOKUP(H32,Results!A$8:$G$60,3,FALSE)</f>
        <v>#N/A</v>
      </c>
      <c r="J32" s="68" t="e">
        <f>VLOOKUP(H32,Results!$A$8:$G$60,2,FALSE)</f>
        <v>#N/A</v>
      </c>
      <c r="K32" s="68" t="e">
        <f>VLOOKUP(H32,Results!$A$8:$G$60,4,FALSE)</f>
        <v>#N/A</v>
      </c>
      <c r="L32" s="68" t="e">
        <f>VLOOKUP(H32,Results!$A$8:$G$60,7,FALSE)</f>
        <v>#N/A</v>
      </c>
      <c r="M32" s="1" t="e">
        <f>VLOOKUP(H32,$B$4:B32,1,FALSE)</f>
        <v>#N/A</v>
      </c>
    </row>
    <row r="33" spans="2:13" ht="12.75" hidden="1">
      <c r="B33" s="67">
        <f>Results!A36</f>
        <v>29</v>
      </c>
      <c r="C33" s="68" t="str">
        <f>Results!C36</f>
        <v>Player B</v>
      </c>
      <c r="D33" s="68" t="str">
        <f>Results!B36</f>
        <v>Team 10 B</v>
      </c>
      <c r="E33" s="68" t="str">
        <f>Results!D36</f>
        <v>Team 10</v>
      </c>
      <c r="F33" s="68" t="str">
        <f>Results!G36</f>
        <v/>
      </c>
      <c r="G33" s="69" t="s">
        <v>182</v>
      </c>
      <c r="H33" s="71">
        <f>VLOOKUP(B33,Results!$A$8:$AG$60,16,FALSE)</f>
        <v>0</v>
      </c>
      <c r="I33" s="68" t="e">
        <f>VLOOKUP(H33,Results!A$8:$G$60,3,FALSE)</f>
        <v>#N/A</v>
      </c>
      <c r="J33" s="68" t="e">
        <f>VLOOKUP(H33,Results!$A$8:$G$60,2,FALSE)</f>
        <v>#N/A</v>
      </c>
      <c r="K33" s="68" t="e">
        <f>VLOOKUP(H33,Results!$A$8:$G$60,4,FALSE)</f>
        <v>#N/A</v>
      </c>
      <c r="L33" s="68" t="e">
        <f>VLOOKUP(H33,Results!$A$8:$G$60,7,FALSE)</f>
        <v>#N/A</v>
      </c>
      <c r="M33" s="1" t="e">
        <f>VLOOKUP(H33,$B$4:B33,1,FALSE)</f>
        <v>#N/A</v>
      </c>
    </row>
    <row r="34" spans="2:13" ht="12.75" hidden="1">
      <c r="B34" s="67">
        <f>Results!A37</f>
        <v>30</v>
      </c>
      <c r="C34" s="68" t="str">
        <f>Results!C37</f>
        <v>Player C</v>
      </c>
      <c r="D34" s="68" t="str">
        <f>Results!B37</f>
        <v>Team 10 C</v>
      </c>
      <c r="E34" s="68" t="str">
        <f>Results!D37</f>
        <v>Team 10</v>
      </c>
      <c r="F34" s="68" t="str">
        <f>Results!G37</f>
        <v/>
      </c>
      <c r="G34" s="69" t="s">
        <v>182</v>
      </c>
      <c r="H34" s="71">
        <f>VLOOKUP(B34,Results!$A$8:$AG$60,16,FALSE)</f>
        <v>0</v>
      </c>
      <c r="I34" s="68" t="e">
        <f>VLOOKUP(H34,Results!A$8:$G$60,3,FALSE)</f>
        <v>#N/A</v>
      </c>
      <c r="J34" s="68" t="e">
        <f>VLOOKUP(H34,Results!$A$8:$G$60,2,FALSE)</f>
        <v>#N/A</v>
      </c>
      <c r="K34" s="68" t="e">
        <f>VLOOKUP(H34,Results!$A$8:$G$60,4,FALSE)</f>
        <v>#N/A</v>
      </c>
      <c r="L34" s="68" t="e">
        <f>VLOOKUP(H34,Results!$A$8:$G$60,7,FALSE)</f>
        <v>#N/A</v>
      </c>
      <c r="M34" s="1" t="e">
        <f>VLOOKUP(H34,$B$4:B34,1,FALSE)</f>
        <v>#N/A</v>
      </c>
    </row>
    <row r="35" spans="2:13" ht="12.75" hidden="1">
      <c r="B35" s="67">
        <f>Results!A38</f>
        <v>0</v>
      </c>
      <c r="C35" s="68">
        <f>Results!C38</f>
        <v>0</v>
      </c>
      <c r="D35" s="68">
        <f>Results!B38</f>
        <v>0</v>
      </c>
      <c r="E35" s="68">
        <f>Results!D38</f>
        <v>0</v>
      </c>
      <c r="F35" s="68" t="str">
        <f>Results!G38</f>
        <v/>
      </c>
      <c r="G35" s="69" t="s">
        <v>182</v>
      </c>
      <c r="H35" s="71" t="e">
        <f>VLOOKUP(B35,Results!$A$8:$AG$60,16,FALSE)</f>
        <v>#N/A</v>
      </c>
      <c r="I35" s="68" t="e">
        <f>VLOOKUP(H35,Results!A$8:$G$60,3,FALSE)</f>
        <v>#N/A</v>
      </c>
      <c r="J35" s="68" t="e">
        <f>VLOOKUP(H35,Results!$A$8:$G$60,2,FALSE)</f>
        <v>#N/A</v>
      </c>
      <c r="K35" s="68" t="e">
        <f>VLOOKUP(H35,Results!$A$8:$G$60,4,FALSE)</f>
        <v>#N/A</v>
      </c>
      <c r="L35" s="68" t="e">
        <f>VLOOKUP(H35,Results!$A$8:$G$60,7,FALSE)</f>
        <v>#N/A</v>
      </c>
      <c r="M35" s="1" t="e">
        <f>VLOOKUP(H35,$B$4:B35,1,FALSE)</f>
        <v>#N/A</v>
      </c>
    </row>
    <row r="36" spans="2:13" ht="12.75" hidden="1">
      <c r="B36" s="67">
        <f>Results!A39</f>
        <v>0</v>
      </c>
      <c r="C36" s="68">
        <f>Results!C39</f>
        <v>0</v>
      </c>
      <c r="D36" s="68">
        <f>Results!B39</f>
        <v>0</v>
      </c>
      <c r="E36" s="68">
        <f>Results!D39</f>
        <v>0</v>
      </c>
      <c r="F36" s="68" t="str">
        <f>Results!G39</f>
        <v/>
      </c>
      <c r="G36" s="69" t="s">
        <v>182</v>
      </c>
      <c r="H36" s="71" t="e">
        <f>VLOOKUP(B36,Results!$A$8:$AG$60,16,FALSE)</f>
        <v>#N/A</v>
      </c>
      <c r="I36" s="68" t="e">
        <f>VLOOKUP(H36,Results!A$8:$G$60,3,FALSE)</f>
        <v>#N/A</v>
      </c>
      <c r="J36" s="68" t="e">
        <f>VLOOKUP(H36,Results!$A$8:$G$60,2,FALSE)</f>
        <v>#N/A</v>
      </c>
      <c r="K36" s="68" t="e">
        <f>VLOOKUP(H36,Results!$A$8:$G$60,4,FALSE)</f>
        <v>#N/A</v>
      </c>
      <c r="L36" s="68" t="e">
        <f>VLOOKUP(H36,Results!$A$8:$G$60,7,FALSE)</f>
        <v>#N/A</v>
      </c>
      <c r="M36" s="1" t="e">
        <f>VLOOKUP(H36,$B$4:B36,1,FALSE)</f>
        <v>#N/A</v>
      </c>
    </row>
    <row r="37" spans="2:13" ht="12.75" hidden="1">
      <c r="B37" s="67">
        <f>Results!A40</f>
        <v>0</v>
      </c>
      <c r="C37" s="68">
        <f>Results!C40</f>
        <v>0</v>
      </c>
      <c r="D37" s="68">
        <f>Results!B40</f>
        <v>0</v>
      </c>
      <c r="E37" s="68">
        <f>Results!D40</f>
        <v>0</v>
      </c>
      <c r="F37" s="68" t="str">
        <f>Results!G40</f>
        <v/>
      </c>
      <c r="G37" s="69" t="s">
        <v>182</v>
      </c>
      <c r="H37" s="71" t="e">
        <f>VLOOKUP(B37,Results!$A$8:$AG$60,16,FALSE)</f>
        <v>#N/A</v>
      </c>
      <c r="I37" s="68" t="e">
        <f>VLOOKUP(H37,Results!A$8:$G$60,3,FALSE)</f>
        <v>#N/A</v>
      </c>
      <c r="J37" s="68" t="e">
        <f>VLOOKUP(H37,Results!$A$8:$G$60,2,FALSE)</f>
        <v>#N/A</v>
      </c>
      <c r="K37" s="68" t="e">
        <f>VLOOKUP(H37,Results!$A$8:$G$60,4,FALSE)</f>
        <v>#N/A</v>
      </c>
      <c r="L37" s="68" t="e">
        <f>VLOOKUP(H37,Results!$A$8:$G$60,7,FALSE)</f>
        <v>#N/A</v>
      </c>
      <c r="M37" s="1" t="e">
        <f>VLOOKUP(H37,$B$4:B37,1,FALSE)</f>
        <v>#N/A</v>
      </c>
    </row>
    <row r="38" spans="2:13" ht="12.75" hidden="1">
      <c r="B38" s="67">
        <f>Results!A41</f>
        <v>0</v>
      </c>
      <c r="C38" s="68">
        <f>Results!C41</f>
        <v>0</v>
      </c>
      <c r="D38" s="68">
        <f>Results!B41</f>
        <v>0</v>
      </c>
      <c r="E38" s="68">
        <f>Results!D41</f>
        <v>0</v>
      </c>
      <c r="F38" s="68" t="str">
        <f>Results!G41</f>
        <v/>
      </c>
      <c r="G38" s="69" t="s">
        <v>182</v>
      </c>
      <c r="H38" s="71" t="e">
        <f>VLOOKUP(B38,Results!$A$8:$AG$60,16,FALSE)</f>
        <v>#N/A</v>
      </c>
      <c r="I38" s="68" t="e">
        <f>VLOOKUP(H38,Results!A$8:$G$60,3,FALSE)</f>
        <v>#N/A</v>
      </c>
      <c r="J38" s="68" t="e">
        <f>VLOOKUP(H38,Results!$A$8:$G$60,2,FALSE)</f>
        <v>#N/A</v>
      </c>
      <c r="K38" s="68" t="e">
        <f>VLOOKUP(H38,Results!$A$8:$G$60,4,FALSE)</f>
        <v>#N/A</v>
      </c>
      <c r="L38" s="68" t="e">
        <f>VLOOKUP(H38,Results!$A$8:$G$60,7,FALSE)</f>
        <v>#N/A</v>
      </c>
      <c r="M38" s="1" t="e">
        <f>VLOOKUP(H38,$B$4:B38,1,FALSE)</f>
        <v>#N/A</v>
      </c>
    </row>
    <row r="39" spans="2:13" ht="12.75" hidden="1">
      <c r="B39" s="67">
        <f>Results!A42</f>
        <v>0</v>
      </c>
      <c r="C39" s="68">
        <f>Results!C42</f>
        <v>0</v>
      </c>
      <c r="D39" s="68">
        <f>Results!B42</f>
        <v>0</v>
      </c>
      <c r="E39" s="68">
        <f>Results!D42</f>
        <v>0</v>
      </c>
      <c r="F39" s="68" t="str">
        <f>Results!G42</f>
        <v/>
      </c>
      <c r="G39" s="69" t="s">
        <v>182</v>
      </c>
      <c r="H39" s="71" t="e">
        <f>VLOOKUP(B39,Results!$A$8:$AG$60,16,FALSE)</f>
        <v>#N/A</v>
      </c>
      <c r="I39" s="68" t="e">
        <f>VLOOKUP(H39,Results!A$8:$G$60,3,FALSE)</f>
        <v>#N/A</v>
      </c>
      <c r="J39" s="68" t="e">
        <f>VLOOKUP(H39,Results!$A$8:$G$60,2,FALSE)</f>
        <v>#N/A</v>
      </c>
      <c r="K39" s="68" t="e">
        <f>VLOOKUP(H39,Results!$A$8:$G$60,4,FALSE)</f>
        <v>#N/A</v>
      </c>
      <c r="L39" s="68" t="e">
        <f>VLOOKUP(H39,Results!$A$8:$G$60,7,FALSE)</f>
        <v>#N/A</v>
      </c>
      <c r="M39" s="1" t="e">
        <f>VLOOKUP(H39,$B$4:B39,1,FALSE)</f>
        <v>#N/A</v>
      </c>
    </row>
    <row r="40" spans="2:13" ht="12.75" hidden="1">
      <c r="B40" s="67">
        <f>Results!A43</f>
        <v>0</v>
      </c>
      <c r="C40" s="68">
        <f>Results!C43</f>
        <v>0</v>
      </c>
      <c r="D40" s="68">
        <f>Results!B43</f>
        <v>0</v>
      </c>
      <c r="E40" s="68">
        <f>Results!D43</f>
        <v>0</v>
      </c>
      <c r="F40" s="68" t="str">
        <f>Results!G43</f>
        <v/>
      </c>
      <c r="G40" s="69" t="s">
        <v>182</v>
      </c>
      <c r="H40" s="71" t="e">
        <f>VLOOKUP(B40,Results!$A$8:$AG$60,16,FALSE)</f>
        <v>#N/A</v>
      </c>
      <c r="I40" s="68" t="e">
        <f>VLOOKUP(H40,Results!A$8:$G$60,3,FALSE)</f>
        <v>#N/A</v>
      </c>
      <c r="J40" s="68" t="e">
        <f>VLOOKUP(H40,Results!$A$8:$G$60,2,FALSE)</f>
        <v>#N/A</v>
      </c>
      <c r="K40" s="68" t="e">
        <f>VLOOKUP(H40,Results!$A$8:$G$60,4,FALSE)</f>
        <v>#N/A</v>
      </c>
      <c r="L40" s="68" t="e">
        <f>VLOOKUP(H40,Results!$A$8:$G$60,7,FALSE)</f>
        <v>#N/A</v>
      </c>
      <c r="M40" s="1" t="e">
        <f>VLOOKUP(H40,$B$4:B40,1,FALSE)</f>
        <v>#N/A</v>
      </c>
    </row>
    <row r="41" spans="2:13" ht="12.75" hidden="1">
      <c r="B41" s="67">
        <f>Results!A44</f>
        <v>0</v>
      </c>
      <c r="C41" s="68">
        <f>Results!C44</f>
        <v>0</v>
      </c>
      <c r="D41" s="68">
        <f>Results!B44</f>
        <v>0</v>
      </c>
      <c r="E41" s="68">
        <f>Results!D44</f>
        <v>0</v>
      </c>
      <c r="F41" s="68" t="str">
        <f>Results!G44</f>
        <v/>
      </c>
      <c r="G41" s="69" t="s">
        <v>182</v>
      </c>
      <c r="H41" s="71" t="e">
        <f>VLOOKUP(B41,Results!$A$8:$AG$60,16,FALSE)</f>
        <v>#N/A</v>
      </c>
      <c r="I41" s="68" t="e">
        <f>VLOOKUP(H41,Results!A$8:$G$60,3,FALSE)</f>
        <v>#N/A</v>
      </c>
      <c r="J41" s="68" t="e">
        <f>VLOOKUP(H41,Results!$A$8:$G$60,2,FALSE)</f>
        <v>#N/A</v>
      </c>
      <c r="K41" s="68" t="e">
        <f>VLOOKUP(H41,Results!$A$8:$G$60,4,FALSE)</f>
        <v>#N/A</v>
      </c>
      <c r="L41" s="68" t="e">
        <f>VLOOKUP(H41,Results!$A$8:$G$60,7,FALSE)</f>
        <v>#N/A</v>
      </c>
      <c r="M41" s="1" t="e">
        <f>VLOOKUP(H41,$B$4:B41,1,FALSE)</f>
        <v>#N/A</v>
      </c>
    </row>
    <row r="42" spans="2:13" ht="12.75" hidden="1">
      <c r="B42" s="67">
        <f>Results!A45</f>
        <v>0</v>
      </c>
      <c r="C42" s="68">
        <f>Results!C45</f>
        <v>0</v>
      </c>
      <c r="D42" s="68">
        <f>Results!B45</f>
        <v>0</v>
      </c>
      <c r="E42" s="68">
        <f>Results!D45</f>
        <v>0</v>
      </c>
      <c r="F42" s="68" t="str">
        <f>Results!G45</f>
        <v/>
      </c>
      <c r="G42" s="69" t="s">
        <v>182</v>
      </c>
      <c r="H42" s="71" t="e">
        <f>VLOOKUP(B42,Results!$A$8:$AG$60,16,FALSE)</f>
        <v>#N/A</v>
      </c>
      <c r="I42" s="68" t="e">
        <f>VLOOKUP(H42,Results!A$8:$G$60,3,FALSE)</f>
        <v>#N/A</v>
      </c>
      <c r="J42" s="68" t="e">
        <f>VLOOKUP(H42,Results!$A$8:$G$60,2,FALSE)</f>
        <v>#N/A</v>
      </c>
      <c r="K42" s="68" t="e">
        <f>VLOOKUP(H42,Results!$A$8:$G$60,4,FALSE)</f>
        <v>#N/A</v>
      </c>
      <c r="L42" s="68" t="e">
        <f>VLOOKUP(H42,Results!$A$8:$G$60,7,FALSE)</f>
        <v>#N/A</v>
      </c>
      <c r="M42" s="1" t="e">
        <f>VLOOKUP(H42,$B$4:B42,1,FALSE)</f>
        <v>#N/A</v>
      </c>
    </row>
    <row r="43" spans="2:13" ht="12.75" hidden="1">
      <c r="B43" s="67">
        <f>Results!A46</f>
        <v>0</v>
      </c>
      <c r="C43" s="68">
        <f>Results!C46</f>
        <v>0</v>
      </c>
      <c r="D43" s="68">
        <f>Results!B46</f>
        <v>0</v>
      </c>
      <c r="E43" s="68">
        <f>Results!D46</f>
        <v>0</v>
      </c>
      <c r="F43" s="68" t="str">
        <f>Results!G46</f>
        <v/>
      </c>
      <c r="G43" s="69" t="s">
        <v>182</v>
      </c>
      <c r="H43" s="71" t="e">
        <f>VLOOKUP(B43,Results!$A$8:$AG$60,16,FALSE)</f>
        <v>#N/A</v>
      </c>
      <c r="I43" s="68" t="e">
        <f>VLOOKUP(H43,Results!A$8:$G$60,3,FALSE)</f>
        <v>#N/A</v>
      </c>
      <c r="J43" s="68" t="e">
        <f>VLOOKUP(H43,Results!$A$8:$G$60,2,FALSE)</f>
        <v>#N/A</v>
      </c>
      <c r="K43" s="68" t="e">
        <f>VLOOKUP(H43,Results!$A$8:$G$60,4,FALSE)</f>
        <v>#N/A</v>
      </c>
      <c r="L43" s="68" t="e">
        <f>VLOOKUP(H43,Results!$A$8:$G$60,7,FALSE)</f>
        <v>#N/A</v>
      </c>
      <c r="M43" s="1" t="e">
        <f>VLOOKUP(H43,$B$4:B43,1,FALSE)</f>
        <v>#N/A</v>
      </c>
    </row>
    <row r="44" spans="2:13" ht="12.75" hidden="1">
      <c r="B44" s="67">
        <f>Results!A47</f>
        <v>0</v>
      </c>
      <c r="C44" s="68">
        <f>Results!C47</f>
        <v>0</v>
      </c>
      <c r="D44" s="68">
        <f>Results!B47</f>
        <v>0</v>
      </c>
      <c r="E44" s="68">
        <f>Results!D47</f>
        <v>0</v>
      </c>
      <c r="F44" s="68" t="str">
        <f>Results!G47</f>
        <v/>
      </c>
      <c r="G44" s="69" t="s">
        <v>182</v>
      </c>
      <c r="H44" s="71" t="e">
        <f>VLOOKUP(B44,Results!$A$8:$AG$60,16,FALSE)</f>
        <v>#N/A</v>
      </c>
      <c r="I44" s="68" t="e">
        <f>VLOOKUP(H44,Results!A$8:$G$60,3,FALSE)</f>
        <v>#N/A</v>
      </c>
      <c r="J44" s="68" t="e">
        <f>VLOOKUP(H44,Results!$A$8:$G$60,2,FALSE)</f>
        <v>#N/A</v>
      </c>
      <c r="K44" s="68" t="e">
        <f>VLOOKUP(H44,Results!$A$8:$G$60,4,FALSE)</f>
        <v>#N/A</v>
      </c>
      <c r="L44" s="68" t="e">
        <f>VLOOKUP(H44,Results!$A$8:$G$60,7,FALSE)</f>
        <v>#N/A</v>
      </c>
      <c r="M44" s="1" t="e">
        <f>VLOOKUP(H44,$B$4:B44,1,FALSE)</f>
        <v>#N/A</v>
      </c>
    </row>
    <row r="45" spans="2:13" ht="12.75" hidden="1">
      <c r="B45" s="67">
        <f>Results!A48</f>
        <v>0</v>
      </c>
      <c r="C45" s="68">
        <f>Results!C48</f>
        <v>0</v>
      </c>
      <c r="D45" s="68">
        <f>Results!B48</f>
        <v>0</v>
      </c>
      <c r="E45" s="68">
        <f>Results!D48</f>
        <v>0</v>
      </c>
      <c r="F45" s="68" t="str">
        <f>Results!G48</f>
        <v/>
      </c>
      <c r="G45" s="69" t="s">
        <v>182</v>
      </c>
      <c r="H45" s="71" t="e">
        <f>VLOOKUP(B45,Results!$A$8:$AG$60,16,FALSE)</f>
        <v>#N/A</v>
      </c>
      <c r="I45" s="68" t="e">
        <f>VLOOKUP(H45,Results!A$8:$G$60,3,FALSE)</f>
        <v>#N/A</v>
      </c>
      <c r="J45" s="68" t="e">
        <f>VLOOKUP(H45,Results!$A$8:$G$60,2,FALSE)</f>
        <v>#N/A</v>
      </c>
      <c r="K45" s="68" t="e">
        <f>VLOOKUP(H45,Results!$A$8:$G$60,4,FALSE)</f>
        <v>#N/A</v>
      </c>
      <c r="L45" s="68" t="e">
        <f>VLOOKUP(H45,Results!$A$8:$G$60,7,FALSE)</f>
        <v>#N/A</v>
      </c>
      <c r="M45" s="1" t="e">
        <f>VLOOKUP(H45,$B$4:B45,1,FALSE)</f>
        <v>#N/A</v>
      </c>
    </row>
    <row r="46" spans="2:13" ht="12.75" hidden="1">
      <c r="B46" s="67">
        <f>Results!A49</f>
        <v>0</v>
      </c>
      <c r="C46" s="68">
        <f>Results!C49</f>
        <v>0</v>
      </c>
      <c r="D46" s="68">
        <f>Results!B49</f>
        <v>0</v>
      </c>
      <c r="E46" s="68">
        <f>Results!D49</f>
        <v>0</v>
      </c>
      <c r="F46" s="68" t="str">
        <f>Results!G49</f>
        <v/>
      </c>
      <c r="G46" s="69" t="s">
        <v>182</v>
      </c>
      <c r="H46" s="71" t="e">
        <f>VLOOKUP(B46,Results!$A$8:$AG$60,16,FALSE)</f>
        <v>#N/A</v>
      </c>
      <c r="I46" s="68" t="e">
        <f>VLOOKUP(H46,Results!A$8:$G$60,3,FALSE)</f>
        <v>#N/A</v>
      </c>
      <c r="J46" s="68" t="e">
        <f>VLOOKUP(H46,Results!$A$8:$G$60,2,FALSE)</f>
        <v>#N/A</v>
      </c>
      <c r="K46" s="68" t="e">
        <f>VLOOKUP(H46,Results!$A$8:$G$60,4,FALSE)</f>
        <v>#N/A</v>
      </c>
      <c r="L46" s="68" t="e">
        <f>VLOOKUP(H46,Results!$A$8:$G$60,7,FALSE)</f>
        <v>#N/A</v>
      </c>
      <c r="M46" s="1" t="e">
        <f>VLOOKUP(H46,$B$4:B46,1,FALSE)</f>
        <v>#N/A</v>
      </c>
    </row>
    <row r="47" spans="2:13" ht="12.75" hidden="1">
      <c r="B47" s="67">
        <f>Results!A50</f>
        <v>0</v>
      </c>
      <c r="C47" s="68">
        <f>Results!C50</f>
        <v>0</v>
      </c>
      <c r="D47" s="68">
        <f>Results!B50</f>
        <v>0</v>
      </c>
      <c r="E47" s="68">
        <f>Results!D50</f>
        <v>0</v>
      </c>
      <c r="F47" s="68" t="str">
        <f>Results!G50</f>
        <v/>
      </c>
      <c r="G47" s="69" t="s">
        <v>182</v>
      </c>
      <c r="H47" s="71" t="e">
        <f>VLOOKUP(B47,Results!$A$8:$AG$60,16,FALSE)</f>
        <v>#N/A</v>
      </c>
      <c r="I47" s="68" t="e">
        <f>VLOOKUP(H47,Results!A$8:$G$60,3,FALSE)</f>
        <v>#N/A</v>
      </c>
      <c r="J47" s="68" t="e">
        <f>VLOOKUP(H47,Results!$A$8:$G$60,2,FALSE)</f>
        <v>#N/A</v>
      </c>
      <c r="K47" s="68" t="e">
        <f>VLOOKUP(H47,Results!$A$8:$G$60,4,FALSE)</f>
        <v>#N/A</v>
      </c>
      <c r="L47" s="68" t="e">
        <f>VLOOKUP(H47,Results!$A$8:$G$60,7,FALSE)</f>
        <v>#N/A</v>
      </c>
      <c r="M47" s="1" t="e">
        <f>VLOOKUP(H47,$B$4:B47,1,FALSE)</f>
        <v>#N/A</v>
      </c>
    </row>
    <row r="48" spans="2:13" ht="12.75" hidden="1">
      <c r="B48" s="67">
        <f>Results!A51</f>
        <v>0</v>
      </c>
      <c r="C48" s="68">
        <f>Results!C51</f>
        <v>0</v>
      </c>
      <c r="D48" s="68">
        <f>Results!B51</f>
        <v>0</v>
      </c>
      <c r="E48" s="68">
        <f>Results!D51</f>
        <v>0</v>
      </c>
      <c r="F48" s="68" t="str">
        <f>Results!G51</f>
        <v/>
      </c>
      <c r="G48" s="69" t="s">
        <v>182</v>
      </c>
      <c r="H48" s="71" t="e">
        <f>VLOOKUP(B48,Results!$A$8:$AG$60,16,FALSE)</f>
        <v>#N/A</v>
      </c>
      <c r="I48" s="68" t="e">
        <f>VLOOKUP(H48,Results!A$8:$G$60,3,FALSE)</f>
        <v>#N/A</v>
      </c>
      <c r="J48" s="68" t="e">
        <f>VLOOKUP(H48,Results!$A$8:$G$60,2,FALSE)</f>
        <v>#N/A</v>
      </c>
      <c r="K48" s="68" t="e">
        <f>VLOOKUP(H48,Results!$A$8:$G$60,4,FALSE)</f>
        <v>#N/A</v>
      </c>
      <c r="L48" s="68" t="e">
        <f>VLOOKUP(H48,Results!$A$8:$G$60,7,FALSE)</f>
        <v>#N/A</v>
      </c>
      <c r="M48" s="1" t="e">
        <f>VLOOKUP(H48,$B$4:B48,1,FALSE)</f>
        <v>#N/A</v>
      </c>
    </row>
    <row r="49" spans="2:13" ht="12.75" hidden="1">
      <c r="B49" s="67">
        <f>Results!A52</f>
        <v>0</v>
      </c>
      <c r="C49" s="68">
        <f>Results!C52</f>
        <v>0</v>
      </c>
      <c r="D49" s="68">
        <f>Results!B52</f>
        <v>0</v>
      </c>
      <c r="E49" s="68">
        <f>Results!D52</f>
        <v>0</v>
      </c>
      <c r="F49" s="68" t="str">
        <f>Results!G52</f>
        <v/>
      </c>
      <c r="G49" s="69" t="s">
        <v>182</v>
      </c>
      <c r="H49" s="71" t="e">
        <f>VLOOKUP(B49,Results!$A$8:$AG$60,16,FALSE)</f>
        <v>#N/A</v>
      </c>
      <c r="I49" s="68" t="e">
        <f>VLOOKUP(H49,Results!A$8:$G$60,3,FALSE)</f>
        <v>#N/A</v>
      </c>
      <c r="J49" s="68" t="e">
        <f>VLOOKUP(H49,Results!$A$8:$G$60,2,FALSE)</f>
        <v>#N/A</v>
      </c>
      <c r="K49" s="68" t="e">
        <f>VLOOKUP(H49,Results!$A$8:$G$60,4,FALSE)</f>
        <v>#N/A</v>
      </c>
      <c r="L49" s="68" t="e">
        <f>VLOOKUP(H49,Results!$A$8:$G$60,7,FALSE)</f>
        <v>#N/A</v>
      </c>
      <c r="M49" s="1" t="e">
        <f>VLOOKUP(H49,$B$4:B49,1,FALSE)</f>
        <v>#N/A</v>
      </c>
    </row>
    <row r="50" spans="2:13" ht="12.75" hidden="1">
      <c r="B50" s="67">
        <f>Results!A53</f>
        <v>0</v>
      </c>
      <c r="C50" s="68">
        <f>Results!C53</f>
        <v>0</v>
      </c>
      <c r="D50" s="68">
        <f>Results!B53</f>
        <v>0</v>
      </c>
      <c r="E50" s="68">
        <f>Results!D53</f>
        <v>0</v>
      </c>
      <c r="F50" s="68" t="str">
        <f>Results!G53</f>
        <v/>
      </c>
      <c r="G50" s="69" t="s">
        <v>182</v>
      </c>
      <c r="H50" s="71" t="e">
        <f>VLOOKUP(B50,Results!$A$8:$AG$60,16,FALSE)</f>
        <v>#N/A</v>
      </c>
      <c r="I50" s="68" t="e">
        <f>VLOOKUP(H50,Results!A$8:$G$60,3,FALSE)</f>
        <v>#N/A</v>
      </c>
      <c r="J50" s="68" t="e">
        <f>VLOOKUP(H50,Results!$A$8:$G$60,2,FALSE)</f>
        <v>#N/A</v>
      </c>
      <c r="K50" s="68" t="e">
        <f>VLOOKUP(H50,Results!$A$8:$G$60,4,FALSE)</f>
        <v>#N/A</v>
      </c>
      <c r="L50" s="68" t="e">
        <f>VLOOKUP(H50,Results!$A$8:$G$60,7,FALSE)</f>
        <v>#N/A</v>
      </c>
      <c r="M50" s="1" t="e">
        <f>VLOOKUP(H50,$B$4:B50,1,FALSE)</f>
        <v>#N/A</v>
      </c>
    </row>
    <row r="51" spans="2:13" ht="12.75" hidden="1">
      <c r="B51" s="67">
        <f>Results!A54</f>
        <v>0</v>
      </c>
      <c r="C51" s="68">
        <f>Results!C54</f>
        <v>0</v>
      </c>
      <c r="D51" s="68">
        <f>Results!B54</f>
        <v>0</v>
      </c>
      <c r="E51" s="68">
        <f>Results!D54</f>
        <v>0</v>
      </c>
      <c r="F51" s="68" t="str">
        <f>Results!G54</f>
        <v/>
      </c>
      <c r="G51" s="69" t="s">
        <v>182</v>
      </c>
      <c r="H51" s="71" t="e">
        <f>VLOOKUP(B51,Results!$A$8:$AG$60,16,FALSE)</f>
        <v>#N/A</v>
      </c>
      <c r="I51" s="68" t="e">
        <f>VLOOKUP(H51,Results!A$8:$G$60,3,FALSE)</f>
        <v>#N/A</v>
      </c>
      <c r="J51" s="68" t="e">
        <f>VLOOKUP(H51,Results!$A$8:$G$60,2,FALSE)</f>
        <v>#N/A</v>
      </c>
      <c r="K51" s="68" t="e">
        <f>VLOOKUP(H51,Results!$A$8:$G$60,4,FALSE)</f>
        <v>#N/A</v>
      </c>
      <c r="L51" s="68" t="e">
        <f>VLOOKUP(H51,Results!$A$8:$G$60,7,FALSE)</f>
        <v>#N/A</v>
      </c>
      <c r="M51" s="1" t="e">
        <f>VLOOKUP(H51,$B$4:B51,1,FALSE)</f>
        <v>#N/A</v>
      </c>
    </row>
    <row r="52" spans="2:13" ht="12.75" hidden="1">
      <c r="B52" s="67">
        <f>Results!A55</f>
        <v>0</v>
      </c>
      <c r="C52" s="68">
        <f>Results!C55</f>
        <v>0</v>
      </c>
      <c r="D52" s="68">
        <f>Results!B55</f>
        <v>0</v>
      </c>
      <c r="E52" s="68">
        <f>Results!D55</f>
        <v>0</v>
      </c>
      <c r="F52" s="68" t="str">
        <f>Results!G55</f>
        <v/>
      </c>
      <c r="G52" s="69" t="s">
        <v>182</v>
      </c>
      <c r="H52" s="71" t="e">
        <f>VLOOKUP(B52,Results!$A$8:$AG$60,16,FALSE)</f>
        <v>#N/A</v>
      </c>
      <c r="I52" s="68" t="e">
        <f>VLOOKUP(H52,Results!A$8:$G$60,3,FALSE)</f>
        <v>#N/A</v>
      </c>
      <c r="J52" s="68" t="e">
        <f>VLOOKUP(H52,Results!$A$8:$G$60,2,FALSE)</f>
        <v>#N/A</v>
      </c>
      <c r="K52" s="68" t="e">
        <f>VLOOKUP(H52,Results!$A$8:$G$60,4,FALSE)</f>
        <v>#N/A</v>
      </c>
      <c r="L52" s="68" t="e">
        <f>VLOOKUP(H52,Results!$A$8:$G$60,7,FALSE)</f>
        <v>#N/A</v>
      </c>
      <c r="M52" s="1" t="e">
        <f>VLOOKUP(H52,$B$4:B52,1,FALSE)</f>
        <v>#N/A</v>
      </c>
    </row>
    <row r="53" spans="2:13" ht="12.75" hidden="1">
      <c r="B53" s="67">
        <f>Results!A56</f>
        <v>0</v>
      </c>
      <c r="C53" s="68">
        <f>Results!C56</f>
        <v>0</v>
      </c>
      <c r="D53" s="68">
        <f>Results!B56</f>
        <v>0</v>
      </c>
      <c r="E53" s="68">
        <f>Results!D56</f>
        <v>0</v>
      </c>
      <c r="F53" s="68" t="str">
        <f>Results!G56</f>
        <v/>
      </c>
      <c r="G53" s="69" t="s">
        <v>182</v>
      </c>
      <c r="H53" s="71" t="e">
        <f>VLOOKUP(B53,Results!$A$8:$AG$60,16,FALSE)</f>
        <v>#N/A</v>
      </c>
      <c r="I53" s="68" t="e">
        <f>VLOOKUP(H53,Results!A$8:$G$60,3,FALSE)</f>
        <v>#N/A</v>
      </c>
      <c r="J53" s="68" t="e">
        <f>VLOOKUP(H53,Results!$A$8:$G$60,2,FALSE)</f>
        <v>#N/A</v>
      </c>
      <c r="K53" s="68" t="e">
        <f>VLOOKUP(H53,Results!$A$8:$G$60,4,FALSE)</f>
        <v>#N/A</v>
      </c>
      <c r="L53" s="68" t="e">
        <f>VLOOKUP(H53,Results!$A$8:$G$60,7,FALSE)</f>
        <v>#N/A</v>
      </c>
      <c r="M53" s="1" t="e">
        <f>VLOOKUP(H53,$B$4:B53,1,FALSE)</f>
        <v>#N/A</v>
      </c>
    </row>
    <row r="54" spans="2:13" ht="12.75" hidden="1">
      <c r="B54" s="67">
        <f>Results!A57</f>
        <v>0</v>
      </c>
      <c r="C54" s="68">
        <f>Results!C57</f>
        <v>0</v>
      </c>
      <c r="D54" s="68">
        <f>Results!B57</f>
        <v>0</v>
      </c>
      <c r="E54" s="68">
        <f>Results!D57</f>
        <v>0</v>
      </c>
      <c r="F54" s="68" t="str">
        <f>Results!G57</f>
        <v/>
      </c>
      <c r="G54" s="69" t="s">
        <v>182</v>
      </c>
      <c r="H54" s="71" t="e">
        <f>VLOOKUP(B54,Results!$A$8:$AG$60,16,FALSE)</f>
        <v>#N/A</v>
      </c>
      <c r="I54" s="68" t="e">
        <f>VLOOKUP(H54,Results!A$8:$G$60,3,FALSE)</f>
        <v>#N/A</v>
      </c>
      <c r="J54" s="68" t="e">
        <f>VLOOKUP(H54,Results!$A$8:$G$60,2,FALSE)</f>
        <v>#N/A</v>
      </c>
      <c r="K54" s="68" t="e">
        <f>VLOOKUP(H54,Results!$A$8:$G$60,4,FALSE)</f>
        <v>#N/A</v>
      </c>
      <c r="L54" s="68" t="e">
        <f>VLOOKUP(H54,Results!$A$8:$G$60,7,FALSE)</f>
        <v>#N/A</v>
      </c>
      <c r="M54" s="1" t="e">
        <f>VLOOKUP(H54,$B$4:B54,1,FALSE)</f>
        <v>#N/A</v>
      </c>
    </row>
    <row r="55" spans="2:13" ht="12.75" hidden="1">
      <c r="B55" s="67">
        <f>Results!A58</f>
        <v>0</v>
      </c>
      <c r="C55" s="68">
        <f>Results!C58</f>
        <v>0</v>
      </c>
      <c r="D55" s="68">
        <f>Results!B58</f>
        <v>0</v>
      </c>
      <c r="E55" s="68">
        <f>Results!D58</f>
        <v>0</v>
      </c>
      <c r="F55" s="68" t="str">
        <f>Results!G58</f>
        <v/>
      </c>
      <c r="G55" s="69" t="s">
        <v>182</v>
      </c>
      <c r="H55" s="71" t="e">
        <f>VLOOKUP(B55,Results!$A$8:$AG$60,16,FALSE)</f>
        <v>#N/A</v>
      </c>
      <c r="I55" s="68" t="e">
        <f>VLOOKUP(H55,Results!A$8:$G$60,3,FALSE)</f>
        <v>#N/A</v>
      </c>
      <c r="J55" s="68" t="e">
        <f>VLOOKUP(H55,Results!$A$8:$G$60,2,FALSE)</f>
        <v>#N/A</v>
      </c>
      <c r="K55" s="68" t="e">
        <f>VLOOKUP(H55,Results!$A$8:$G$60,4,FALSE)</f>
        <v>#N/A</v>
      </c>
      <c r="L55" s="68" t="e">
        <f>VLOOKUP(H55,Results!$A$8:$G$60,7,FALSE)</f>
        <v>#N/A</v>
      </c>
      <c r="M55" s="1" t="e">
        <f>VLOOKUP(H55,$B$4:B55,1,FALSE)</f>
        <v>#N/A</v>
      </c>
    </row>
    <row r="56" spans="2:13" ht="12.75" hidden="1">
      <c r="B56" s="67">
        <f>Results!A59</f>
        <v>0</v>
      </c>
      <c r="C56" s="68">
        <f>Results!C59</f>
        <v>0</v>
      </c>
      <c r="D56" s="68">
        <f>Results!B59</f>
        <v>0</v>
      </c>
      <c r="E56" s="68">
        <f>Results!D59</f>
        <v>0</v>
      </c>
      <c r="F56" s="68" t="str">
        <f>Results!G59</f>
        <v/>
      </c>
      <c r="G56" s="69" t="s">
        <v>182</v>
      </c>
      <c r="H56" s="71" t="e">
        <f>VLOOKUP(B56,Results!$A$8:$AG$60,16,FALSE)</f>
        <v>#N/A</v>
      </c>
      <c r="I56" s="68" t="e">
        <f>VLOOKUP(H56,Results!A$8:$G$60,3,FALSE)</f>
        <v>#N/A</v>
      </c>
      <c r="J56" s="68" t="e">
        <f>VLOOKUP(H56,Results!$A$8:$G$60,2,FALSE)</f>
        <v>#N/A</v>
      </c>
      <c r="K56" s="68" t="e">
        <f>VLOOKUP(H56,Results!$A$8:$G$60,4,FALSE)</f>
        <v>#N/A</v>
      </c>
      <c r="L56" s="68" t="e">
        <f>VLOOKUP(H56,Results!$A$8:$G$60,7,FALSE)</f>
        <v>#N/A</v>
      </c>
      <c r="M56" s="1" t="e">
        <f>VLOOKUP(H56,$B$4:B56,1,FALSE)</f>
        <v>#N/A</v>
      </c>
    </row>
    <row r="57" spans="2:13" ht="12.75" hidden="1">
      <c r="B57" s="67">
        <f>Results!A60</f>
        <v>0</v>
      </c>
      <c r="C57" s="68">
        <f>Results!C60</f>
        <v>0</v>
      </c>
      <c r="D57" s="68">
        <f>Results!B60</f>
        <v>0</v>
      </c>
      <c r="E57" s="68">
        <f>Results!D60</f>
        <v>0</v>
      </c>
      <c r="F57" s="68" t="str">
        <f>Results!G60</f>
        <v/>
      </c>
      <c r="G57" s="69" t="s">
        <v>182</v>
      </c>
      <c r="H57" s="71" t="e">
        <f>VLOOKUP(B57,Results!$A$8:$AG$60,16,FALSE)</f>
        <v>#N/A</v>
      </c>
      <c r="I57" s="68" t="e">
        <f>VLOOKUP(H57,Results!A$8:$G$60,3,FALSE)</f>
        <v>#N/A</v>
      </c>
      <c r="J57" s="68" t="e">
        <f>VLOOKUP(H57,Results!$A$8:$G$60,2,FALSE)</f>
        <v>#N/A</v>
      </c>
      <c r="K57" s="68" t="e">
        <f>VLOOKUP(H57,Results!$A$8:$G$60,4,FALSE)</f>
        <v>#N/A</v>
      </c>
      <c r="L57" s="68" t="e">
        <f>VLOOKUP(H57,Results!$A$8:$G$60,7,FALSE)</f>
        <v>#N/A</v>
      </c>
      <c r="M57" s="1" t="e">
        <f>VLOOKUP(H57,$B$4:B57,1,FALSE)</f>
        <v>#N/A</v>
      </c>
    </row>
    <row r="58" spans="2:13" ht="12.75" hidden="1">
      <c r="B58" s="67">
        <f>Results!A61</f>
        <v>0</v>
      </c>
      <c r="C58" s="68">
        <f>Results!C61</f>
        <v>0</v>
      </c>
      <c r="D58" s="68">
        <f>Results!B61</f>
        <v>0</v>
      </c>
      <c r="E58" s="68">
        <f>Results!D61</f>
        <v>0</v>
      </c>
      <c r="F58" s="68" t="str">
        <f>Results!G61</f>
        <v/>
      </c>
      <c r="G58" s="69" t="s">
        <v>182</v>
      </c>
      <c r="H58" s="71" t="e">
        <f>VLOOKUP(B58,Results!$A$8:$AG$60,16,FALSE)</f>
        <v>#N/A</v>
      </c>
      <c r="I58" s="68" t="e">
        <f>VLOOKUP(H58,Results!A$8:$G$60,3,FALSE)</f>
        <v>#N/A</v>
      </c>
      <c r="J58" s="68" t="e">
        <f>VLOOKUP(H58,Results!$A$8:$G$60,2,FALSE)</f>
        <v>#N/A</v>
      </c>
      <c r="K58" s="68" t="e">
        <f>VLOOKUP(H58,Results!$A$8:$G$60,4,FALSE)</f>
        <v>#N/A</v>
      </c>
      <c r="L58" s="68" t="e">
        <f>VLOOKUP(H58,Results!$A$8:$G$60,7,FALSE)</f>
        <v>#N/A</v>
      </c>
      <c r="M58" s="1" t="e">
        <f>VLOOKUP(H58,$B$4:B58,1,FALSE)</f>
        <v>#N/A</v>
      </c>
    </row>
    <row r="59" spans="2:13" ht="12.75" hidden="1">
      <c r="B59" s="67">
        <f>Results!A62</f>
        <v>0</v>
      </c>
      <c r="C59" s="68">
        <f>Results!C62</f>
        <v>0</v>
      </c>
      <c r="D59" s="68">
        <f>Results!B62</f>
        <v>0</v>
      </c>
      <c r="E59" s="68">
        <f>Results!D62</f>
        <v>0</v>
      </c>
      <c r="F59" s="68">
        <f>Results!G62</f>
        <v>0</v>
      </c>
      <c r="G59" s="69" t="s">
        <v>182</v>
      </c>
      <c r="H59" s="71" t="e">
        <f>VLOOKUP(B59,Results!$A$8:$AG$60,16,FALSE)</f>
        <v>#N/A</v>
      </c>
      <c r="I59" s="68" t="e">
        <f>VLOOKUP(H59,Results!A$8:$G$60,3,FALSE)</f>
        <v>#N/A</v>
      </c>
      <c r="J59" s="68" t="e">
        <f>VLOOKUP(H59,Results!$A$8:$G$60,2,FALSE)</f>
        <v>#N/A</v>
      </c>
      <c r="K59" s="68" t="e">
        <f>VLOOKUP(H59,Results!$A$8:$G$60,4,FALSE)</f>
        <v>#N/A</v>
      </c>
      <c r="L59" s="68" t="e">
        <f>VLOOKUP(H59,Results!$A$8:$G$60,7,FALSE)</f>
        <v>#N/A</v>
      </c>
      <c r="M59" s="1" t="e">
        <f>VLOOKUP(H59,$B$4:B59,1,FALSE)</f>
        <v>#N/A</v>
      </c>
    </row>
    <row r="60" spans="2:13" ht="12.75" hidden="1">
      <c r="B60" s="67">
        <f>Results!A63</f>
        <v>0</v>
      </c>
      <c r="C60" s="68">
        <f>Results!C63</f>
        <v>0</v>
      </c>
      <c r="D60" s="68">
        <f>Results!B63</f>
        <v>0</v>
      </c>
      <c r="E60" s="68">
        <f>Results!D63</f>
        <v>0</v>
      </c>
      <c r="F60" s="68">
        <f>Results!G63</f>
        <v>0</v>
      </c>
      <c r="G60" s="69" t="s">
        <v>182</v>
      </c>
      <c r="H60" s="71" t="e">
        <f>VLOOKUP(B60,Results!$A$8:$AG$60,16,FALSE)</f>
        <v>#N/A</v>
      </c>
      <c r="I60" s="68" t="e">
        <f>VLOOKUP(H60,Results!A$8:$G$60,3,FALSE)</f>
        <v>#N/A</v>
      </c>
      <c r="J60" s="68" t="e">
        <f>VLOOKUP(H60,Results!$A$8:$G$60,2,FALSE)</f>
        <v>#N/A</v>
      </c>
      <c r="K60" s="68" t="e">
        <f>VLOOKUP(H60,Results!$A$8:$G$60,4,FALSE)</f>
        <v>#N/A</v>
      </c>
      <c r="L60" s="68" t="e">
        <f>VLOOKUP(H60,Results!$A$8:$G$60,7,FALSE)</f>
        <v>#N/A</v>
      </c>
      <c r="M60" s="1" t="e">
        <f>VLOOKUP(H60,$B$4:B60,1,FALSE)</f>
        <v>#N/A</v>
      </c>
    </row>
    <row r="61" spans="2:13" ht="12.75" hidden="1">
      <c r="B61" s="67">
        <f>Results!A64</f>
        <v>0</v>
      </c>
      <c r="C61" s="68">
        <f>Results!C64</f>
        <v>0</v>
      </c>
      <c r="D61" s="68">
        <f>Results!B64</f>
        <v>0</v>
      </c>
      <c r="E61" s="68">
        <f>Results!D64</f>
        <v>0</v>
      </c>
      <c r="F61" s="68">
        <f>Results!G64</f>
        <v>0</v>
      </c>
      <c r="G61" s="69" t="s">
        <v>182</v>
      </c>
      <c r="H61" s="71" t="e">
        <f>VLOOKUP(B61,Results!$A$8:$AG$60,16,FALSE)</f>
        <v>#N/A</v>
      </c>
      <c r="I61" s="68" t="e">
        <f>VLOOKUP(H61,Results!A$8:$G$60,3,FALSE)</f>
        <v>#N/A</v>
      </c>
      <c r="J61" s="68" t="e">
        <f>VLOOKUP(H61,Results!$A$8:$G$60,2,FALSE)</f>
        <v>#N/A</v>
      </c>
      <c r="K61" s="68" t="e">
        <f>VLOOKUP(H61,Results!$A$8:$G$60,4,FALSE)</f>
        <v>#N/A</v>
      </c>
      <c r="L61" s="68" t="e">
        <f>VLOOKUP(H61,Results!$A$8:$G$60,7,FALSE)</f>
        <v>#N/A</v>
      </c>
      <c r="M61" s="1" t="e">
        <f>VLOOKUP(H61,$B$4:B61,1,FALSE)</f>
        <v>#N/A</v>
      </c>
    </row>
    <row r="62" spans="2:13" ht="12.75" hidden="1">
      <c r="B62" s="67">
        <f>Results!A65</f>
        <v>0</v>
      </c>
      <c r="C62" s="68">
        <f>Results!C65</f>
        <v>0</v>
      </c>
      <c r="D62" s="68">
        <f>Results!B65</f>
        <v>0</v>
      </c>
      <c r="E62" s="68">
        <f>Results!D65</f>
        <v>0</v>
      </c>
      <c r="F62" s="68">
        <f>Results!G65</f>
        <v>0</v>
      </c>
      <c r="G62" s="69" t="s">
        <v>182</v>
      </c>
      <c r="H62" s="71" t="e">
        <f>VLOOKUP(B62,Results!$A$8:$AG$60,16,FALSE)</f>
        <v>#N/A</v>
      </c>
      <c r="I62" s="68" t="e">
        <f>VLOOKUP(H62,Results!A$8:$G$60,3,FALSE)</f>
        <v>#N/A</v>
      </c>
      <c r="J62" s="68" t="e">
        <f>VLOOKUP(H62,Results!$A$8:$G$60,2,FALSE)</f>
        <v>#N/A</v>
      </c>
      <c r="K62" s="68" t="e">
        <f>VLOOKUP(H62,Results!$A$8:$G$60,4,FALSE)</f>
        <v>#N/A</v>
      </c>
      <c r="L62" s="68" t="e">
        <f>VLOOKUP(H62,Results!$A$8:$G$60,7,FALSE)</f>
        <v>#N/A</v>
      </c>
      <c r="M62" s="1" t="e">
        <f>VLOOKUP(H62,$B$4:B62,1,FALSE)</f>
        <v>#N/A</v>
      </c>
    </row>
    <row r="63" spans="2:13" ht="12.75" hidden="1">
      <c r="B63" s="67">
        <f>Results!A66</f>
        <v>0</v>
      </c>
      <c r="C63" s="68">
        <f>Results!C66</f>
        <v>0</v>
      </c>
      <c r="D63" s="68">
        <f>Results!B66</f>
        <v>0</v>
      </c>
      <c r="E63" s="68">
        <f>Results!D66</f>
        <v>0</v>
      </c>
      <c r="F63" s="68">
        <f>Results!G66</f>
        <v>0</v>
      </c>
      <c r="G63" s="69" t="s">
        <v>182</v>
      </c>
      <c r="H63" s="71" t="e">
        <f>VLOOKUP(B63,Results!$A$8:$AG$60,16,FALSE)</f>
        <v>#N/A</v>
      </c>
      <c r="I63" s="68" t="e">
        <f>VLOOKUP(H63,Results!A$8:$G$60,3,FALSE)</f>
        <v>#N/A</v>
      </c>
      <c r="J63" s="68" t="e">
        <f>VLOOKUP(H63,Results!$A$8:$G$60,2,FALSE)</f>
        <v>#N/A</v>
      </c>
      <c r="K63" s="68" t="e">
        <f>VLOOKUP(H63,Results!$A$8:$G$60,4,FALSE)</f>
        <v>#N/A</v>
      </c>
      <c r="L63" s="68" t="e">
        <f>VLOOKUP(H63,Results!$A$8:$G$60,7,FALSE)</f>
        <v>#N/A</v>
      </c>
      <c r="M63" s="1" t="e">
        <f>VLOOKUP(H63,$B$4:B63,1,FALSE)</f>
        <v>#N/A</v>
      </c>
    </row>
    <row r="64" spans="2:13" ht="12.75" hidden="1"/>
    <row r="68" spans="2:12" ht="20.100000000000001" customHeight="1">
      <c r="B68" s="67">
        <v>7</v>
      </c>
      <c r="C68" s="68" t="s">
        <v>224</v>
      </c>
      <c r="D68" s="68" t="s">
        <v>429</v>
      </c>
      <c r="E68" s="68" t="s">
        <v>227</v>
      </c>
      <c r="F68" s="68" t="s">
        <v>256</v>
      </c>
      <c r="G68" s="69" t="s">
        <v>182</v>
      </c>
      <c r="H68" s="71">
        <v>1</v>
      </c>
      <c r="I68" s="68" t="s">
        <v>224</v>
      </c>
      <c r="J68" s="68" t="s">
        <v>423</v>
      </c>
      <c r="K68" s="68" t="s">
        <v>219</v>
      </c>
      <c r="L68" s="68" t="s">
        <v>61</v>
      </c>
    </row>
    <row r="69" spans="2:12" ht="20.100000000000001" customHeight="1">
      <c r="B69" s="67">
        <v>8</v>
      </c>
      <c r="C69" s="68" t="s">
        <v>223</v>
      </c>
      <c r="D69" s="68" t="s">
        <v>430</v>
      </c>
      <c r="E69" s="68" t="s">
        <v>227</v>
      </c>
      <c r="F69" s="68" t="s">
        <v>303</v>
      </c>
      <c r="G69" s="69" t="s">
        <v>182</v>
      </c>
      <c r="H69" s="71">
        <v>2</v>
      </c>
      <c r="I69" s="68" t="s">
        <v>223</v>
      </c>
      <c r="J69" s="68" t="s">
        <v>424</v>
      </c>
      <c r="K69" s="68" t="s">
        <v>219</v>
      </c>
      <c r="L69" s="68" t="s">
        <v>302</v>
      </c>
    </row>
    <row r="70" spans="2:12" ht="20.100000000000001" customHeight="1">
      <c r="B70" s="67">
        <v>9</v>
      </c>
      <c r="C70" s="68" t="s">
        <v>226</v>
      </c>
      <c r="D70" s="68" t="s">
        <v>431</v>
      </c>
      <c r="E70" s="68" t="s">
        <v>227</v>
      </c>
      <c r="F70" s="68" t="s">
        <v>134</v>
      </c>
      <c r="G70" s="69" t="s">
        <v>182</v>
      </c>
      <c r="H70" s="71">
        <v>3</v>
      </c>
      <c r="I70" s="68" t="s">
        <v>226</v>
      </c>
      <c r="J70" s="68" t="s">
        <v>425</v>
      </c>
      <c r="K70" s="68" t="s">
        <v>219</v>
      </c>
      <c r="L70" s="68" t="s">
        <v>350</v>
      </c>
    </row>
    <row r="71" spans="2:12" ht="20.100000000000001" customHeight="1">
      <c r="B71" s="67">
        <v>10</v>
      </c>
      <c r="C71" s="68" t="s">
        <v>224</v>
      </c>
      <c r="D71" s="68" t="s">
        <v>432</v>
      </c>
      <c r="E71" s="68" t="s">
        <v>228</v>
      </c>
      <c r="F71" s="68" t="s">
        <v>257</v>
      </c>
      <c r="G71" s="69" t="s">
        <v>182</v>
      </c>
      <c r="H71" s="71">
        <v>4</v>
      </c>
      <c r="I71" s="68" t="s">
        <v>224</v>
      </c>
      <c r="J71" s="68" t="s">
        <v>426</v>
      </c>
      <c r="K71" s="68" t="s">
        <v>225</v>
      </c>
      <c r="L71" s="68" t="s">
        <v>62</v>
      </c>
    </row>
    <row r="72" spans="2:12" ht="20.100000000000001" customHeight="1">
      <c r="B72" s="67">
        <v>11</v>
      </c>
      <c r="C72" s="68" t="s">
        <v>223</v>
      </c>
      <c r="D72" s="68" t="s">
        <v>433</v>
      </c>
      <c r="E72" s="68" t="s">
        <v>228</v>
      </c>
      <c r="F72" s="68" t="s">
        <v>304</v>
      </c>
      <c r="G72" s="69" t="s">
        <v>182</v>
      </c>
      <c r="H72" s="71">
        <v>5</v>
      </c>
      <c r="I72" s="68" t="s">
        <v>223</v>
      </c>
      <c r="J72" s="68" t="s">
        <v>427</v>
      </c>
      <c r="K72" s="68" t="s">
        <v>225</v>
      </c>
      <c r="L72" s="68" t="s">
        <v>107</v>
      </c>
    </row>
    <row r="73" spans="2:12" ht="20.100000000000001" customHeight="1">
      <c r="B73" s="67">
        <v>12</v>
      </c>
      <c r="C73" s="68" t="s">
        <v>226</v>
      </c>
      <c r="D73" s="68" t="s">
        <v>434</v>
      </c>
      <c r="E73" s="68" t="s">
        <v>228</v>
      </c>
      <c r="F73" s="68" t="s">
        <v>135</v>
      </c>
      <c r="G73" s="69" t="s">
        <v>182</v>
      </c>
      <c r="H73" s="71">
        <v>6</v>
      </c>
      <c r="I73" s="68" t="s">
        <v>226</v>
      </c>
      <c r="J73" s="68" t="s">
        <v>428</v>
      </c>
      <c r="K73" s="68" t="s">
        <v>225</v>
      </c>
      <c r="L73" s="68" t="s">
        <v>190</v>
      </c>
    </row>
    <row r="74" spans="2:12" ht="20.100000000000001" customHeight="1">
      <c r="B74" s="67">
        <v>19</v>
      </c>
      <c r="C74" s="68" t="s">
        <v>224</v>
      </c>
      <c r="D74" s="68" t="s">
        <v>441</v>
      </c>
      <c r="E74" s="68" t="s">
        <v>231</v>
      </c>
      <c r="F74" s="68" t="s">
        <v>259</v>
      </c>
      <c r="G74" s="69" t="s">
        <v>182</v>
      </c>
      <c r="H74" s="71">
        <v>16</v>
      </c>
      <c r="I74" s="68" t="s">
        <v>224</v>
      </c>
      <c r="J74" s="68" t="s">
        <v>438</v>
      </c>
      <c r="K74" s="68" t="s">
        <v>230</v>
      </c>
      <c r="L74" s="68" t="s">
        <v>63</v>
      </c>
    </row>
    <row r="75" spans="2:12" ht="20.100000000000001" customHeight="1">
      <c r="B75" s="67">
        <v>20</v>
      </c>
      <c r="C75" s="68" t="s">
        <v>223</v>
      </c>
      <c r="D75" s="68" t="s">
        <v>442</v>
      </c>
      <c r="E75" s="68" t="s">
        <v>231</v>
      </c>
      <c r="F75" s="68" t="s">
        <v>109</v>
      </c>
      <c r="G75" s="69" t="s">
        <v>182</v>
      </c>
      <c r="H75" s="71">
        <v>17</v>
      </c>
      <c r="I75" s="68" t="s">
        <v>223</v>
      </c>
      <c r="J75" s="68" t="s">
        <v>439</v>
      </c>
      <c r="K75" s="68" t="s">
        <v>230</v>
      </c>
      <c r="L75" s="68" t="s">
        <v>108</v>
      </c>
    </row>
    <row r="76" spans="2:12" ht="20.100000000000001" customHeight="1">
      <c r="B76" s="67">
        <v>21</v>
      </c>
      <c r="C76" s="68" t="s">
        <v>226</v>
      </c>
      <c r="D76" s="68" t="s">
        <v>443</v>
      </c>
      <c r="E76" s="68" t="s">
        <v>231</v>
      </c>
      <c r="F76" s="68" t="s">
        <v>353</v>
      </c>
      <c r="G76" s="69" t="s">
        <v>182</v>
      </c>
      <c r="H76" s="71">
        <v>18</v>
      </c>
      <c r="I76" s="68" t="s">
        <v>226</v>
      </c>
      <c r="J76" s="68" t="s">
        <v>440</v>
      </c>
      <c r="K76" s="68" t="s">
        <v>230</v>
      </c>
      <c r="L76" s="68" t="s">
        <v>352</v>
      </c>
    </row>
    <row r="77" spans="2:12" ht="20.100000000000001" customHeight="1">
      <c r="B77" s="67">
        <v>22</v>
      </c>
      <c r="C77" s="68" t="s">
        <v>224</v>
      </c>
      <c r="D77" s="68" t="s">
        <v>444</v>
      </c>
      <c r="E77" s="68" t="s">
        <v>232</v>
      </c>
      <c r="F77" s="68" t="s">
        <v>187</v>
      </c>
      <c r="G77" s="69" t="s">
        <v>182</v>
      </c>
      <c r="H77" s="71">
        <v>13</v>
      </c>
      <c r="I77" s="68" t="s">
        <v>224</v>
      </c>
      <c r="J77" s="68" t="s">
        <v>435</v>
      </c>
      <c r="K77" s="68" t="s">
        <v>229</v>
      </c>
      <c r="L77" s="68" t="s">
        <v>258</v>
      </c>
    </row>
    <row r="78" spans="2:12" ht="20.100000000000001" customHeight="1">
      <c r="B78" s="67">
        <v>23</v>
      </c>
      <c r="C78" s="68" t="s">
        <v>223</v>
      </c>
      <c r="D78" s="68" t="s">
        <v>445</v>
      </c>
      <c r="E78" s="68" t="s">
        <v>232</v>
      </c>
      <c r="F78" s="68" t="s">
        <v>306</v>
      </c>
      <c r="G78" s="69" t="s">
        <v>182</v>
      </c>
      <c r="H78" s="71">
        <v>14</v>
      </c>
      <c r="I78" s="68" t="s">
        <v>223</v>
      </c>
      <c r="J78" s="68" t="s">
        <v>436</v>
      </c>
      <c r="K78" s="68" t="s">
        <v>229</v>
      </c>
      <c r="L78" s="68" t="s">
        <v>305</v>
      </c>
    </row>
    <row r="79" spans="2:12" ht="20.100000000000001" customHeight="1">
      <c r="B79" s="67">
        <v>24</v>
      </c>
      <c r="C79" s="68" t="s">
        <v>226</v>
      </c>
      <c r="D79" s="68" t="s">
        <v>446</v>
      </c>
      <c r="E79" s="68" t="s">
        <v>232</v>
      </c>
      <c r="F79" s="68" t="s">
        <v>354</v>
      </c>
      <c r="G79" s="69" t="s">
        <v>182</v>
      </c>
      <c r="H79" s="71">
        <v>15</v>
      </c>
      <c r="I79" s="68" t="s">
        <v>226</v>
      </c>
      <c r="J79" s="68" t="s">
        <v>437</v>
      </c>
      <c r="K79" s="68" t="s">
        <v>229</v>
      </c>
      <c r="L79" s="68" t="s">
        <v>351</v>
      </c>
    </row>
  </sheetData>
  <autoFilter ref="B4:M63">
    <filterColumn colId="11">
      <customFilters>
        <customFilter operator="greaterThan" val="0.1"/>
      </customFilters>
    </filterColumn>
  </autoFilter>
  <pageMargins left="0.7" right="0.7" top="0.75" bottom="0.75" header="0.3" footer="0.3"/>
  <pageSetup paperSize="0" scale="85" fitToHeight="0" orientation="landscape" r:id="rId1"/>
  <legacyDrawing r:id="rId2"/>
</worksheet>
</file>

<file path=xl/worksheets/sheet7.xml><?xml version="1.0" encoding="utf-8"?>
<worksheet xmlns="http://schemas.openxmlformats.org/spreadsheetml/2006/main" xmlns:r="http://schemas.openxmlformats.org/officeDocument/2006/relationships">
  <sheetPr codeName="Sheet3" filterMode="1">
    <pageSetUpPr fitToPage="1"/>
  </sheetPr>
  <dimension ref="A1:M79"/>
  <sheetViews>
    <sheetView workbookViewId="0">
      <selection activeCell="C2" sqref="C2"/>
    </sheetView>
  </sheetViews>
  <sheetFormatPr defaultColWidth="11" defaultRowHeight="20.100000000000001" customHeight="1"/>
  <cols>
    <col min="1" max="1" width="13.5" style="1" bestFit="1" customWidth="1"/>
    <col min="2" max="2" width="2.875" bestFit="1" customWidth="1"/>
    <col min="3" max="3" width="22" style="1" bestFit="1" customWidth="1"/>
    <col min="4" max="4" width="9.125" bestFit="1" customWidth="1"/>
    <col min="5" max="5" width="7" bestFit="1" customWidth="1"/>
    <col min="6" max="6" width="24.25" bestFit="1" customWidth="1"/>
    <col min="7" max="7" width="5.75" style="1" bestFit="1" customWidth="1"/>
    <col min="8" max="8" width="4.375" bestFit="1" customWidth="1"/>
    <col min="9" max="9" width="10.75" bestFit="1" customWidth="1"/>
    <col min="10" max="10" width="9.125" bestFit="1" customWidth="1"/>
    <col min="11" max="11" width="7" bestFit="1" customWidth="1"/>
    <col min="12" max="12" width="24.25" bestFit="1" customWidth="1"/>
    <col min="13" max="13" width="10.625" bestFit="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186</v>
      </c>
      <c r="C2" t="str">
        <f>Results!B3</f>
        <v>Three Player Team Event</v>
      </c>
    </row>
    <row r="3" spans="1:13" ht="20.100000000000001" customHeight="1">
      <c r="B3" s="37"/>
      <c r="C3" t="str">
        <f>Results!B4</f>
        <v>Open Theme</v>
      </c>
    </row>
    <row r="4" spans="1:13" ht="12.75" hidden="1">
      <c r="B4" s="37"/>
      <c r="M4" s="66" t="s">
        <v>181</v>
      </c>
    </row>
    <row r="5" spans="1:13" ht="12.75" hidden="1">
      <c r="B5" s="67">
        <f>Results!A8</f>
        <v>16</v>
      </c>
      <c r="C5" s="68" t="str">
        <f>Results!C8</f>
        <v>Player A</v>
      </c>
      <c r="D5" s="68" t="str">
        <f>Results!B8</f>
        <v>Team 6 A</v>
      </c>
      <c r="E5" s="68" t="str">
        <f>Results!D8</f>
        <v>Team 6</v>
      </c>
      <c r="F5" s="68" t="str">
        <f>Results!G8</f>
        <v/>
      </c>
      <c r="G5" s="69" t="s">
        <v>182</v>
      </c>
      <c r="H5" s="71">
        <f>VLOOKUP(B5,Results!$A$8:$AG$60,23,FALSE)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hidden="1">
      <c r="B6" s="67">
        <f>Results!A9</f>
        <v>17</v>
      </c>
      <c r="C6" s="68" t="str">
        <f>Results!C9</f>
        <v>Player B</v>
      </c>
      <c r="D6" s="68" t="str">
        <f>Results!B9</f>
        <v>Team 6 B</v>
      </c>
      <c r="E6" s="68" t="str">
        <f>Results!D9</f>
        <v>Team 6</v>
      </c>
      <c r="F6" s="68" t="str">
        <f>Results!G9</f>
        <v/>
      </c>
      <c r="G6" s="69" t="s">
        <v>182</v>
      </c>
      <c r="H6" s="71">
        <f>VLOOKUP(B6,Results!$A$8:$AG$60,23,FALSE)</f>
        <v>0</v>
      </c>
      <c r="I6" s="68" t="e">
        <f>VLOOKUP(H6,Results!A$8:$G$60,3,FALSE)</f>
        <v>#N/A</v>
      </c>
      <c r="J6" s="68" t="e">
        <f>VLOOKUP(H6,Results!$A$8:$G$60,2,FALSE)</f>
        <v>#N/A</v>
      </c>
      <c r="K6" s="68" t="e">
        <f>VLOOKUP(H6,Results!$A$8:$G$60,4,FALSE)</f>
        <v>#N/A</v>
      </c>
      <c r="L6" s="68" t="e">
        <f>VLOOKUP(H6,Results!$A$8:$G$60,7,FALSE)</f>
        <v>#N/A</v>
      </c>
      <c r="M6" s="1" t="e">
        <f>VLOOKUP(H6,$B$4:B6,1,FALSE)</f>
        <v>#N/A</v>
      </c>
    </row>
    <row r="7" spans="1:13" ht="12.75" hidden="1">
      <c r="B7" s="67">
        <f>Results!A10</f>
        <v>18</v>
      </c>
      <c r="C7" s="68" t="str">
        <f>Results!C10</f>
        <v>Player C</v>
      </c>
      <c r="D7" s="68" t="str">
        <f>Results!B10</f>
        <v>Team 6 C</v>
      </c>
      <c r="E7" s="68" t="str">
        <f>Results!D10</f>
        <v>Team 6</v>
      </c>
      <c r="F7" s="68" t="str">
        <f>Results!G10</f>
        <v/>
      </c>
      <c r="G7" s="69" t="s">
        <v>182</v>
      </c>
      <c r="H7" s="71">
        <f>VLOOKUP(B7,Results!$A$8:$AG$60,23,FALSE)</f>
        <v>0</v>
      </c>
      <c r="I7" s="68" t="e">
        <f>VLOOKUP(H7,Results!A$8:$G$60,3,FALSE)</f>
        <v>#N/A</v>
      </c>
      <c r="J7" s="68" t="e">
        <f>VLOOKUP(H7,Results!$A$8:$G$60,2,FALSE)</f>
        <v>#N/A</v>
      </c>
      <c r="K7" s="68" t="e">
        <f>VLOOKUP(H7,Results!$A$8:$G$60,4,FALSE)</f>
        <v>#N/A</v>
      </c>
      <c r="L7" s="68" t="e">
        <f>VLOOKUP(H7,Results!$A$8:$G$60,7,FALSE)</f>
        <v>#N/A</v>
      </c>
      <c r="M7" s="1" t="e">
        <f>VLOOKUP(H7,$B$4:B7,1,FALSE)</f>
        <v>#N/A</v>
      </c>
    </row>
    <row r="8" spans="1:13" ht="12.75" hidden="1">
      <c r="B8" s="67">
        <f>Results!A11</f>
        <v>7</v>
      </c>
      <c r="C8" s="68" t="str">
        <f>Results!C11</f>
        <v>Player A</v>
      </c>
      <c r="D8" s="68" t="str">
        <f>Results!B11</f>
        <v>Team 3 A</v>
      </c>
      <c r="E8" s="68" t="str">
        <f>Results!D11</f>
        <v>Team 3</v>
      </c>
      <c r="F8" s="68" t="str">
        <f>Results!G11</f>
        <v/>
      </c>
      <c r="G8" s="69" t="s">
        <v>182</v>
      </c>
      <c r="H8" s="71">
        <f>VLOOKUP(B8,Results!$A$8:$AG$60,23,FALSE)</f>
        <v>0</v>
      </c>
      <c r="I8" s="68" t="e">
        <f>VLOOKUP(H8,Results!A$8:$G$60,3,FALSE)</f>
        <v>#N/A</v>
      </c>
      <c r="J8" s="68" t="e">
        <f>VLOOKUP(H8,Results!$A$8:$G$60,2,FALSE)</f>
        <v>#N/A</v>
      </c>
      <c r="K8" s="68" t="e">
        <f>VLOOKUP(H8,Results!$A$8:$G$60,4,FALSE)</f>
        <v>#N/A</v>
      </c>
      <c r="L8" s="68" t="e">
        <f>VLOOKUP(H8,Results!$A$8:$G$60,7,FALSE)</f>
        <v>#N/A</v>
      </c>
      <c r="M8" s="1" t="e">
        <f>VLOOKUP(H8,$B$4:B8,1,FALSE)</f>
        <v>#N/A</v>
      </c>
    </row>
    <row r="9" spans="1:13" ht="12.75" hidden="1">
      <c r="B9" s="67">
        <f>Results!A12</f>
        <v>8</v>
      </c>
      <c r="C9" s="68" t="str">
        <f>Results!C12</f>
        <v>Player B</v>
      </c>
      <c r="D9" s="68" t="str">
        <f>Results!B12</f>
        <v>Team 3 B</v>
      </c>
      <c r="E9" s="68" t="str">
        <f>Results!D12</f>
        <v>Team 3</v>
      </c>
      <c r="F9" s="68" t="str">
        <f>Results!G12</f>
        <v/>
      </c>
      <c r="G9" s="69" t="s">
        <v>182</v>
      </c>
      <c r="H9" s="71">
        <f>VLOOKUP(B9,Results!$A$8:$AG$60,23,FALSE)</f>
        <v>0</v>
      </c>
      <c r="I9" s="68" t="e">
        <f>VLOOKUP(H9,Results!A$8:$G$60,3,FALSE)</f>
        <v>#N/A</v>
      </c>
      <c r="J9" s="68" t="e">
        <f>VLOOKUP(H9,Results!$A$8:$G$60,2,FALSE)</f>
        <v>#N/A</v>
      </c>
      <c r="K9" s="68" t="e">
        <f>VLOOKUP(H9,Results!$A$8:$G$60,4,FALSE)</f>
        <v>#N/A</v>
      </c>
      <c r="L9" s="68" t="e">
        <f>VLOOKUP(H9,Results!$A$8:$G$60,7,FALSE)</f>
        <v>#N/A</v>
      </c>
      <c r="M9" s="1" t="e">
        <f>VLOOKUP(H9,$B$4:B9,1,FALSE)</f>
        <v>#N/A</v>
      </c>
    </row>
    <row r="10" spans="1:13" ht="12.75" hidden="1">
      <c r="B10" s="67">
        <f>Results!A13</f>
        <v>9</v>
      </c>
      <c r="C10" s="68" t="str">
        <f>Results!C13</f>
        <v>Player C</v>
      </c>
      <c r="D10" s="68" t="str">
        <f>Results!B13</f>
        <v>Team 3 C</v>
      </c>
      <c r="E10" s="68" t="str">
        <f>Results!D13</f>
        <v>Team 3</v>
      </c>
      <c r="F10" s="68" t="str">
        <f>Results!G13</f>
        <v/>
      </c>
      <c r="G10" s="69" t="s">
        <v>182</v>
      </c>
      <c r="H10" s="71">
        <f>VLOOKUP(B10,Results!$A$8:$AG$60,23,FALSE)</f>
        <v>0</v>
      </c>
      <c r="I10" s="68" t="e">
        <f>VLOOKUP(H10,Results!A$8:$G$60,3,FALSE)</f>
        <v>#N/A</v>
      </c>
      <c r="J10" s="68" t="e">
        <f>VLOOKUP(H10,Results!$A$8:$G$60,2,FALSE)</f>
        <v>#N/A</v>
      </c>
      <c r="K10" s="68" t="e">
        <f>VLOOKUP(H10,Results!$A$8:$G$60,4,FALSE)</f>
        <v>#N/A</v>
      </c>
      <c r="L10" s="68" t="e">
        <f>VLOOKUP(H10,Results!$A$8:$G$60,7,FALSE)</f>
        <v>#N/A</v>
      </c>
      <c r="M10" s="1" t="e">
        <f>VLOOKUP(H10,$B$4:B10,1,FALSE)</f>
        <v>#N/A</v>
      </c>
    </row>
    <row r="11" spans="1:13" ht="12.75" hidden="1">
      <c r="B11" s="67">
        <f>Results!A14</f>
        <v>19</v>
      </c>
      <c r="C11" s="68" t="str">
        <f>Results!C14</f>
        <v>Player A</v>
      </c>
      <c r="D11" s="68" t="str">
        <f>Results!B14</f>
        <v>Team 7 A</v>
      </c>
      <c r="E11" s="68" t="str">
        <f>Results!D14</f>
        <v>Team 7</v>
      </c>
      <c r="F11" s="68" t="str">
        <f>Results!G14</f>
        <v/>
      </c>
      <c r="G11" s="69" t="s">
        <v>182</v>
      </c>
      <c r="H11" s="71">
        <f>VLOOKUP(B11,Results!$A$8:$AG$60,23,FALSE)</f>
        <v>0</v>
      </c>
      <c r="I11" s="68" t="e">
        <f>VLOOKUP(H11,Results!A$8:$G$60,3,FALSE)</f>
        <v>#N/A</v>
      </c>
      <c r="J11" s="68" t="e">
        <f>VLOOKUP(H11,Results!$A$8:$G$60,2,FALSE)</f>
        <v>#N/A</v>
      </c>
      <c r="K11" s="68" t="e">
        <f>VLOOKUP(H11,Results!$A$8:$G$60,4,FALSE)</f>
        <v>#N/A</v>
      </c>
      <c r="L11" s="68" t="e">
        <f>VLOOKUP(H11,Results!$A$8:$G$60,7,FALSE)</f>
        <v>#N/A</v>
      </c>
      <c r="M11" s="1" t="e">
        <f>VLOOKUP(H11,$B$4:B11,1,FALSE)</f>
        <v>#N/A</v>
      </c>
    </row>
    <row r="12" spans="1:13" ht="12.75" hidden="1">
      <c r="B12" s="67">
        <f>Results!A15</f>
        <v>20</v>
      </c>
      <c r="C12" s="68" t="str">
        <f>Results!C15</f>
        <v>Player B</v>
      </c>
      <c r="D12" s="68" t="str">
        <f>Results!B15</f>
        <v>Team 7 B</v>
      </c>
      <c r="E12" s="68" t="str">
        <f>Results!D15</f>
        <v>Team 7</v>
      </c>
      <c r="F12" s="68" t="str">
        <f>Results!G15</f>
        <v/>
      </c>
      <c r="G12" s="69" t="s">
        <v>182</v>
      </c>
      <c r="H12" s="71">
        <f>VLOOKUP(B12,Results!$A$8:$AG$60,23,FALSE)</f>
        <v>0</v>
      </c>
      <c r="I12" s="68" t="e">
        <f>VLOOKUP(H12,Results!A$8:$G$60,3,FALSE)</f>
        <v>#N/A</v>
      </c>
      <c r="J12" s="68" t="e">
        <f>VLOOKUP(H12,Results!$A$8:$G$60,2,FALSE)</f>
        <v>#N/A</v>
      </c>
      <c r="K12" s="68" t="e">
        <f>VLOOKUP(H12,Results!$A$8:$G$60,4,FALSE)</f>
        <v>#N/A</v>
      </c>
      <c r="L12" s="68" t="e">
        <f>VLOOKUP(H12,Results!$A$8:$G$60,7,FALSE)</f>
        <v>#N/A</v>
      </c>
      <c r="M12" s="1" t="e">
        <f>VLOOKUP(H12,$B$4:B12,1,FALSE)</f>
        <v>#N/A</v>
      </c>
    </row>
    <row r="13" spans="1:13" ht="12.75" hidden="1">
      <c r="B13" s="67">
        <f>Results!A16</f>
        <v>21</v>
      </c>
      <c r="C13" s="68" t="str">
        <f>Results!C16</f>
        <v>Player C</v>
      </c>
      <c r="D13" s="68" t="str">
        <f>Results!B16</f>
        <v>Team 7 C</v>
      </c>
      <c r="E13" s="68" t="str">
        <f>Results!D16</f>
        <v>Team 7</v>
      </c>
      <c r="F13" s="68" t="str">
        <f>Results!G16</f>
        <v/>
      </c>
      <c r="G13" s="69" t="s">
        <v>182</v>
      </c>
      <c r="H13" s="71">
        <f>VLOOKUP(B13,Results!$A$8:$AG$60,23,FALSE)</f>
        <v>0</v>
      </c>
      <c r="I13" s="68" t="e">
        <f>VLOOKUP(H13,Results!A$8:$G$60,3,FALSE)</f>
        <v>#N/A</v>
      </c>
      <c r="J13" s="68" t="e">
        <f>VLOOKUP(H13,Results!$A$8:$G$60,2,FALSE)</f>
        <v>#N/A</v>
      </c>
      <c r="K13" s="68" t="e">
        <f>VLOOKUP(H13,Results!$A$8:$G$60,4,FALSE)</f>
        <v>#N/A</v>
      </c>
      <c r="L13" s="68" t="e">
        <f>VLOOKUP(H13,Results!$A$8:$G$60,7,FALSE)</f>
        <v>#N/A</v>
      </c>
      <c r="M13" s="1" t="e">
        <f>VLOOKUP(H13,$B$4:B13,1,FALSE)</f>
        <v>#N/A</v>
      </c>
    </row>
    <row r="14" spans="1:13" ht="12.75" hidden="1">
      <c r="B14" s="67">
        <f>Results!A17</f>
        <v>1</v>
      </c>
      <c r="C14" s="68" t="str">
        <f>Results!C17</f>
        <v>Player A</v>
      </c>
      <c r="D14" s="68" t="str">
        <f>Results!B17</f>
        <v>Team 1 A</v>
      </c>
      <c r="E14" s="68" t="str">
        <f>Results!D17</f>
        <v>Team 1</v>
      </c>
      <c r="F14" s="68" t="str">
        <f>Results!G17</f>
        <v/>
      </c>
      <c r="G14" s="69" t="s">
        <v>182</v>
      </c>
      <c r="H14" s="71">
        <f>VLOOKUP(B14,Results!$A$8:$AG$60,23,FALSE)</f>
        <v>0</v>
      </c>
      <c r="I14" s="68" t="e">
        <f>VLOOKUP(H14,Results!A$8:$G$60,3,FALSE)</f>
        <v>#N/A</v>
      </c>
      <c r="J14" s="68" t="e">
        <f>VLOOKUP(H14,Results!$A$8:$G$60,2,FALSE)</f>
        <v>#N/A</v>
      </c>
      <c r="K14" s="68" t="e">
        <f>VLOOKUP(H14,Results!$A$8:$G$60,4,FALSE)</f>
        <v>#N/A</v>
      </c>
      <c r="L14" s="68" t="e">
        <f>VLOOKUP(H14,Results!$A$8:$G$60,7,FALSE)</f>
        <v>#N/A</v>
      </c>
      <c r="M14" s="1" t="e">
        <f>VLOOKUP(H14,$B$4:B14,1,FALSE)</f>
        <v>#N/A</v>
      </c>
    </row>
    <row r="15" spans="1:13" ht="12.75" hidden="1">
      <c r="B15" s="67">
        <f>Results!A18</f>
        <v>2</v>
      </c>
      <c r="C15" s="68" t="str">
        <f>Results!C18</f>
        <v>Player B</v>
      </c>
      <c r="D15" s="68" t="str">
        <f>Results!B18</f>
        <v>Team 1 B</v>
      </c>
      <c r="E15" s="68" t="str">
        <f>Results!D18</f>
        <v>Team 1</v>
      </c>
      <c r="F15" s="68" t="str">
        <f>Results!G18</f>
        <v/>
      </c>
      <c r="G15" s="69" t="s">
        <v>182</v>
      </c>
      <c r="H15" s="71">
        <f>VLOOKUP(B15,Results!$A$8:$AG$60,23,FALSE)</f>
        <v>0</v>
      </c>
      <c r="I15" s="68" t="e">
        <f>VLOOKUP(H15,Results!A$8:$G$60,3,FALSE)</f>
        <v>#N/A</v>
      </c>
      <c r="J15" s="68" t="e">
        <f>VLOOKUP(H15,Results!$A$8:$G$60,2,FALSE)</f>
        <v>#N/A</v>
      </c>
      <c r="K15" s="68" t="e">
        <f>VLOOKUP(H15,Results!$A$8:$G$60,4,FALSE)</f>
        <v>#N/A</v>
      </c>
      <c r="L15" s="68" t="e">
        <f>VLOOKUP(H15,Results!$A$8:$G$60,7,FALSE)</f>
        <v>#N/A</v>
      </c>
      <c r="M15" s="1" t="e">
        <f>VLOOKUP(H15,$B$4:B15,1,FALSE)</f>
        <v>#N/A</v>
      </c>
    </row>
    <row r="16" spans="1:13" ht="12.75" hidden="1">
      <c r="B16" s="67">
        <f>Results!A19</f>
        <v>3</v>
      </c>
      <c r="C16" s="68" t="str">
        <f>Results!C19</f>
        <v>Player C</v>
      </c>
      <c r="D16" s="68" t="str">
        <f>Results!B19</f>
        <v>Team 1 C</v>
      </c>
      <c r="E16" s="68" t="str">
        <f>Results!D19</f>
        <v>Team 1</v>
      </c>
      <c r="F16" s="68" t="str">
        <f>Results!G19</f>
        <v/>
      </c>
      <c r="G16" s="69" t="s">
        <v>182</v>
      </c>
      <c r="H16" s="71">
        <f>VLOOKUP(B16,Results!$A$8:$AG$60,23,FALSE)</f>
        <v>0</v>
      </c>
      <c r="I16" s="68" t="e">
        <f>VLOOKUP(H16,Results!A$8:$G$60,3,FALSE)</f>
        <v>#N/A</v>
      </c>
      <c r="J16" s="68" t="e">
        <f>VLOOKUP(H16,Results!$A$8:$G$60,2,FALSE)</f>
        <v>#N/A</v>
      </c>
      <c r="K16" s="68" t="e">
        <f>VLOOKUP(H16,Results!$A$8:$G$60,4,FALSE)</f>
        <v>#N/A</v>
      </c>
      <c r="L16" s="68" t="e">
        <f>VLOOKUP(H16,Results!$A$8:$G$60,7,FALSE)</f>
        <v>#N/A</v>
      </c>
      <c r="M16" s="1" t="e">
        <f>VLOOKUP(H16,$B$4:B16,1,FALSE)</f>
        <v>#N/A</v>
      </c>
    </row>
    <row r="17" spans="2:13" ht="12.75" hidden="1">
      <c r="B17" s="67">
        <f>Results!A20</f>
        <v>22</v>
      </c>
      <c r="C17" s="68" t="str">
        <f>Results!C20</f>
        <v>Player A</v>
      </c>
      <c r="D17" s="68" t="str">
        <f>Results!B20</f>
        <v>Team 8 A</v>
      </c>
      <c r="E17" s="68" t="str">
        <f>Results!D20</f>
        <v>Team 8</v>
      </c>
      <c r="F17" s="68" t="str">
        <f>Results!G20</f>
        <v/>
      </c>
      <c r="G17" s="69" t="s">
        <v>182</v>
      </c>
      <c r="H17" s="71">
        <f>VLOOKUP(B17,Results!$A$8:$AG$60,23,FALSE)</f>
        <v>0</v>
      </c>
      <c r="I17" s="68" t="e">
        <f>VLOOKUP(H17,Results!A$8:$G$60,3,FALSE)</f>
        <v>#N/A</v>
      </c>
      <c r="J17" s="68" t="e">
        <f>VLOOKUP(H17,Results!$A$8:$G$60,2,FALSE)</f>
        <v>#N/A</v>
      </c>
      <c r="K17" s="68" t="e">
        <f>VLOOKUP(H17,Results!$A$8:$G$60,4,FALSE)</f>
        <v>#N/A</v>
      </c>
      <c r="L17" s="68" t="e">
        <f>VLOOKUP(H17,Results!$A$8:$G$60,7,FALSE)</f>
        <v>#N/A</v>
      </c>
      <c r="M17" s="1" t="e">
        <f>VLOOKUP(H17,$B$4:B17,1,FALSE)</f>
        <v>#N/A</v>
      </c>
    </row>
    <row r="18" spans="2:13" ht="12.75" hidden="1">
      <c r="B18" s="67">
        <f>Results!A21</f>
        <v>23</v>
      </c>
      <c r="C18" s="68" t="str">
        <f>Results!C21</f>
        <v>Player B</v>
      </c>
      <c r="D18" s="68" t="str">
        <f>Results!B21</f>
        <v>Team 8 B</v>
      </c>
      <c r="E18" s="68" t="str">
        <f>Results!D21</f>
        <v>Team 8</v>
      </c>
      <c r="F18" s="68" t="str">
        <f>Results!G21</f>
        <v/>
      </c>
      <c r="G18" s="69" t="s">
        <v>182</v>
      </c>
      <c r="H18" s="71">
        <f>VLOOKUP(B18,Results!$A$8:$AG$60,23,FALSE)</f>
        <v>0</v>
      </c>
      <c r="I18" s="68" t="e">
        <f>VLOOKUP(H18,Results!A$8:$G$60,3,FALSE)</f>
        <v>#N/A</v>
      </c>
      <c r="J18" s="68" t="e">
        <f>VLOOKUP(H18,Results!$A$8:$G$60,2,FALSE)</f>
        <v>#N/A</v>
      </c>
      <c r="K18" s="68" t="e">
        <f>VLOOKUP(H18,Results!$A$8:$G$60,4,FALSE)</f>
        <v>#N/A</v>
      </c>
      <c r="L18" s="68" t="e">
        <f>VLOOKUP(H18,Results!$A$8:$G$60,7,FALSE)</f>
        <v>#N/A</v>
      </c>
      <c r="M18" s="1" t="e">
        <f>VLOOKUP(H18,$B$4:B18,1,FALSE)</f>
        <v>#N/A</v>
      </c>
    </row>
    <row r="19" spans="2:13" ht="12.75" hidden="1">
      <c r="B19" s="67">
        <f>Results!A22</f>
        <v>24</v>
      </c>
      <c r="C19" s="68" t="str">
        <f>Results!C22</f>
        <v>Player C</v>
      </c>
      <c r="D19" s="68" t="str">
        <f>Results!B22</f>
        <v>Team 8 C</v>
      </c>
      <c r="E19" s="68" t="str">
        <f>Results!D22</f>
        <v>Team 8</v>
      </c>
      <c r="F19" s="68" t="str">
        <f>Results!G22</f>
        <v/>
      </c>
      <c r="G19" s="69" t="s">
        <v>182</v>
      </c>
      <c r="H19" s="71">
        <f>VLOOKUP(B19,Results!$A$8:$AG$60,23,FALSE)</f>
        <v>0</v>
      </c>
      <c r="I19" s="68" t="e">
        <f>VLOOKUP(H19,Results!A$8:$G$60,3,FALSE)</f>
        <v>#N/A</v>
      </c>
      <c r="J19" s="68" t="e">
        <f>VLOOKUP(H19,Results!$A$8:$G$60,2,FALSE)</f>
        <v>#N/A</v>
      </c>
      <c r="K19" s="68" t="e">
        <f>VLOOKUP(H19,Results!$A$8:$G$60,4,FALSE)</f>
        <v>#N/A</v>
      </c>
      <c r="L19" s="68" t="e">
        <f>VLOOKUP(H19,Results!$A$8:$G$60,7,FALSE)</f>
        <v>#N/A</v>
      </c>
      <c r="M19" s="1" t="e">
        <f>VLOOKUP(H19,$B$4:B19,1,FALSE)</f>
        <v>#N/A</v>
      </c>
    </row>
    <row r="20" spans="2:13" ht="12.75" hidden="1">
      <c r="B20" s="67">
        <f>Results!A23</f>
        <v>13</v>
      </c>
      <c r="C20" s="68" t="str">
        <f>Results!C23</f>
        <v>Player A</v>
      </c>
      <c r="D20" s="68" t="str">
        <f>Results!B23</f>
        <v>Team 5 A</v>
      </c>
      <c r="E20" s="68" t="str">
        <f>Results!D23</f>
        <v>Team 5</v>
      </c>
      <c r="F20" s="68" t="str">
        <f>Results!G23</f>
        <v/>
      </c>
      <c r="G20" s="69" t="s">
        <v>182</v>
      </c>
      <c r="H20" s="71">
        <f>VLOOKUP(B20,Results!$A$8:$AG$60,23,FALSE)</f>
        <v>0</v>
      </c>
      <c r="I20" s="68" t="e">
        <f>VLOOKUP(H20,Results!A$8:$G$60,3,FALSE)</f>
        <v>#N/A</v>
      </c>
      <c r="J20" s="68" t="e">
        <f>VLOOKUP(H20,Results!$A$8:$G$60,2,FALSE)</f>
        <v>#N/A</v>
      </c>
      <c r="K20" s="68" t="e">
        <f>VLOOKUP(H20,Results!$A$8:$G$60,4,FALSE)</f>
        <v>#N/A</v>
      </c>
      <c r="L20" s="68" t="e">
        <f>VLOOKUP(H20,Results!$A$8:$G$60,7,FALSE)</f>
        <v>#N/A</v>
      </c>
      <c r="M20" s="1" t="e">
        <f>VLOOKUP(H20,$B$4:B20,1,FALSE)</f>
        <v>#N/A</v>
      </c>
    </row>
    <row r="21" spans="2:13" ht="12.75" hidden="1">
      <c r="B21" s="67">
        <f>Results!A24</f>
        <v>14</v>
      </c>
      <c r="C21" s="68" t="str">
        <f>Results!C24</f>
        <v>Player B</v>
      </c>
      <c r="D21" s="68" t="str">
        <f>Results!B24</f>
        <v>Team 5 B</v>
      </c>
      <c r="E21" s="68" t="str">
        <f>Results!D24</f>
        <v>Team 5</v>
      </c>
      <c r="F21" s="68" t="str">
        <f>Results!G24</f>
        <v/>
      </c>
      <c r="G21" s="69" t="s">
        <v>182</v>
      </c>
      <c r="H21" s="71">
        <f>VLOOKUP(B21,Results!$A$8:$AG$60,23,FALSE)</f>
        <v>0</v>
      </c>
      <c r="I21" s="68" t="e">
        <f>VLOOKUP(H21,Results!A$8:$G$60,3,FALSE)</f>
        <v>#N/A</v>
      </c>
      <c r="J21" s="68" t="e">
        <f>VLOOKUP(H21,Results!$A$8:$G$60,2,FALSE)</f>
        <v>#N/A</v>
      </c>
      <c r="K21" s="68" t="e">
        <f>VLOOKUP(H21,Results!$A$8:$G$60,4,FALSE)</f>
        <v>#N/A</v>
      </c>
      <c r="L21" s="68" t="e">
        <f>VLOOKUP(H21,Results!$A$8:$G$60,7,FALSE)</f>
        <v>#N/A</v>
      </c>
      <c r="M21" s="1" t="e">
        <f>VLOOKUP(H21,$B$4:B21,1,FALSE)</f>
        <v>#N/A</v>
      </c>
    </row>
    <row r="22" spans="2:13" ht="12.75" hidden="1">
      <c r="B22" s="67">
        <f>Results!A25</f>
        <v>15</v>
      </c>
      <c r="C22" s="68" t="str">
        <f>Results!C25</f>
        <v>Player C</v>
      </c>
      <c r="D22" s="68" t="str">
        <f>Results!B25</f>
        <v>Team 5 C</v>
      </c>
      <c r="E22" s="68" t="str">
        <f>Results!D25</f>
        <v>Team 5</v>
      </c>
      <c r="F22" s="68" t="str">
        <f>Results!G25</f>
        <v/>
      </c>
      <c r="G22" s="69" t="s">
        <v>182</v>
      </c>
      <c r="H22" s="71">
        <f>VLOOKUP(B22,Results!$A$8:$AG$60,23,FALSE)</f>
        <v>0</v>
      </c>
      <c r="I22" s="68" t="e">
        <f>VLOOKUP(H22,Results!A$8:$G$60,3,FALSE)</f>
        <v>#N/A</v>
      </c>
      <c r="J22" s="68" t="e">
        <f>VLOOKUP(H22,Results!$A$8:$G$60,2,FALSE)</f>
        <v>#N/A</v>
      </c>
      <c r="K22" s="68" t="e">
        <f>VLOOKUP(H22,Results!$A$8:$G$60,4,FALSE)</f>
        <v>#N/A</v>
      </c>
      <c r="L22" s="68" t="e">
        <f>VLOOKUP(H22,Results!$A$8:$G$60,7,FALSE)</f>
        <v>#N/A</v>
      </c>
      <c r="M22" s="1" t="e">
        <f>VLOOKUP(H22,$B$4:B22,1,FALSE)</f>
        <v>#N/A</v>
      </c>
    </row>
    <row r="23" spans="2:13" ht="12.75" hidden="1">
      <c r="B23" s="67">
        <f>Results!A26</f>
        <v>4</v>
      </c>
      <c r="C23" s="68" t="str">
        <f>Results!C26</f>
        <v>Player A</v>
      </c>
      <c r="D23" s="68" t="str">
        <f>Results!B26</f>
        <v>Team 2 A</v>
      </c>
      <c r="E23" s="68" t="str">
        <f>Results!D26</f>
        <v>Team 2</v>
      </c>
      <c r="F23" s="68" t="str">
        <f>Results!G26</f>
        <v/>
      </c>
      <c r="G23" s="69" t="s">
        <v>182</v>
      </c>
      <c r="H23" s="71">
        <f>VLOOKUP(B23,Results!$A$8:$AG$60,23,FALSE)</f>
        <v>0</v>
      </c>
      <c r="I23" s="68" t="e">
        <f>VLOOKUP(H23,Results!A$8:$G$60,3,FALSE)</f>
        <v>#N/A</v>
      </c>
      <c r="J23" s="68" t="e">
        <f>VLOOKUP(H23,Results!$A$8:$G$60,2,FALSE)</f>
        <v>#N/A</v>
      </c>
      <c r="K23" s="68" t="e">
        <f>VLOOKUP(H23,Results!$A$8:$G$60,4,FALSE)</f>
        <v>#N/A</v>
      </c>
      <c r="L23" s="68" t="e">
        <f>VLOOKUP(H23,Results!$A$8:$G$60,7,FALSE)</f>
        <v>#N/A</v>
      </c>
      <c r="M23" s="1" t="e">
        <f>VLOOKUP(H23,$B$4:B23,1,FALSE)</f>
        <v>#N/A</v>
      </c>
    </row>
    <row r="24" spans="2:13" ht="12.75" hidden="1">
      <c r="B24" s="67">
        <f>Results!A27</f>
        <v>5</v>
      </c>
      <c r="C24" s="68" t="str">
        <f>Results!C27</f>
        <v>Player B</v>
      </c>
      <c r="D24" s="68" t="str">
        <f>Results!B27</f>
        <v>Team 2 B</v>
      </c>
      <c r="E24" s="68" t="str">
        <f>Results!D27</f>
        <v>Team 2</v>
      </c>
      <c r="F24" s="68" t="str">
        <f>Results!G27</f>
        <v/>
      </c>
      <c r="G24" s="69" t="s">
        <v>182</v>
      </c>
      <c r="H24" s="71">
        <f>VLOOKUP(B24,Results!$A$8:$AG$60,23,FALSE)</f>
        <v>0</v>
      </c>
      <c r="I24" s="68" t="e">
        <f>VLOOKUP(H24,Results!A$8:$G$60,3,FALSE)</f>
        <v>#N/A</v>
      </c>
      <c r="J24" s="68" t="e">
        <f>VLOOKUP(H24,Results!$A$8:$G$60,2,FALSE)</f>
        <v>#N/A</v>
      </c>
      <c r="K24" s="68" t="e">
        <f>VLOOKUP(H24,Results!$A$8:$G$60,4,FALSE)</f>
        <v>#N/A</v>
      </c>
      <c r="L24" s="68" t="e">
        <f>VLOOKUP(H24,Results!$A$8:$G$60,7,FALSE)</f>
        <v>#N/A</v>
      </c>
      <c r="M24" s="1" t="e">
        <f>VLOOKUP(H24,$B$4:B24,1,FALSE)</f>
        <v>#N/A</v>
      </c>
    </row>
    <row r="25" spans="2:13" ht="12.75" hidden="1">
      <c r="B25" s="67">
        <f>Results!A28</f>
        <v>6</v>
      </c>
      <c r="C25" s="68" t="str">
        <f>Results!C28</f>
        <v>Player C</v>
      </c>
      <c r="D25" s="68" t="str">
        <f>Results!B28</f>
        <v>Team 2 C</v>
      </c>
      <c r="E25" s="68" t="str">
        <f>Results!D28</f>
        <v>Team 2</v>
      </c>
      <c r="F25" s="68" t="str">
        <f>Results!G28</f>
        <v/>
      </c>
      <c r="G25" s="69" t="s">
        <v>182</v>
      </c>
      <c r="H25" s="71">
        <f>VLOOKUP(B25,Results!$A$8:$AG$60,23,FALSE)</f>
        <v>0</v>
      </c>
      <c r="I25" s="68" t="e">
        <f>VLOOKUP(H25,Results!A$8:$G$60,3,FALSE)</f>
        <v>#N/A</v>
      </c>
      <c r="J25" s="68" t="e">
        <f>VLOOKUP(H25,Results!$A$8:$G$60,2,FALSE)</f>
        <v>#N/A</v>
      </c>
      <c r="K25" s="68" t="e">
        <f>VLOOKUP(H25,Results!$A$8:$G$60,4,FALSE)</f>
        <v>#N/A</v>
      </c>
      <c r="L25" s="68" t="e">
        <f>VLOOKUP(H25,Results!$A$8:$G$60,7,FALSE)</f>
        <v>#N/A</v>
      </c>
      <c r="M25" s="1" t="e">
        <f>VLOOKUP(H25,$B$4:B25,1,FALSE)</f>
        <v>#N/A</v>
      </c>
    </row>
    <row r="26" spans="2:13" ht="12.75" hidden="1">
      <c r="B26" s="67">
        <f>Results!A29</f>
        <v>10</v>
      </c>
      <c r="C26" s="68" t="str">
        <f>Results!C29</f>
        <v>Player A</v>
      </c>
      <c r="D26" s="68" t="str">
        <f>Results!B29</f>
        <v>Team 4 A</v>
      </c>
      <c r="E26" s="68" t="str">
        <f>Results!D29</f>
        <v>Team 4</v>
      </c>
      <c r="F26" s="68" t="str">
        <f>Results!G29</f>
        <v/>
      </c>
      <c r="G26" s="69" t="s">
        <v>182</v>
      </c>
      <c r="H26" s="71">
        <f>VLOOKUP(B26,Results!$A$8:$AG$60,23,FALSE)</f>
        <v>0</v>
      </c>
      <c r="I26" s="68" t="e">
        <f>VLOOKUP(H26,Results!A$8:$G$60,3,FALSE)</f>
        <v>#N/A</v>
      </c>
      <c r="J26" s="68" t="e">
        <f>VLOOKUP(H26,Results!$A$8:$G$60,2,FALSE)</f>
        <v>#N/A</v>
      </c>
      <c r="K26" s="68" t="e">
        <f>VLOOKUP(H26,Results!$A$8:$G$60,4,FALSE)</f>
        <v>#N/A</v>
      </c>
      <c r="L26" s="68" t="e">
        <f>VLOOKUP(H26,Results!$A$8:$G$60,7,FALSE)</f>
        <v>#N/A</v>
      </c>
      <c r="M26" s="1" t="e">
        <f>VLOOKUP(H26,$B$4:B26,1,FALSE)</f>
        <v>#N/A</v>
      </c>
    </row>
    <row r="27" spans="2:13" ht="12.75" hidden="1">
      <c r="B27" s="67">
        <f>Results!A30</f>
        <v>11</v>
      </c>
      <c r="C27" s="68" t="str">
        <f>Results!C30</f>
        <v>Player B</v>
      </c>
      <c r="D27" s="68" t="str">
        <f>Results!B30</f>
        <v>Team 4 B</v>
      </c>
      <c r="E27" s="68" t="str">
        <f>Results!D30</f>
        <v>Team 4</v>
      </c>
      <c r="F27" s="68" t="str">
        <f>Results!G30</f>
        <v/>
      </c>
      <c r="G27" s="69" t="s">
        <v>182</v>
      </c>
      <c r="H27" s="71">
        <f>VLOOKUP(B27,Results!$A$8:$AG$60,23,FALSE)</f>
        <v>0</v>
      </c>
      <c r="I27" s="68" t="e">
        <f>VLOOKUP(H27,Results!A$8:$G$60,3,FALSE)</f>
        <v>#N/A</v>
      </c>
      <c r="J27" s="68" t="e">
        <f>VLOOKUP(H27,Results!$A$8:$G$60,2,FALSE)</f>
        <v>#N/A</v>
      </c>
      <c r="K27" s="68" t="e">
        <f>VLOOKUP(H27,Results!$A$8:$G$60,4,FALSE)</f>
        <v>#N/A</v>
      </c>
      <c r="L27" s="68" t="e">
        <f>VLOOKUP(H27,Results!$A$8:$G$60,7,FALSE)</f>
        <v>#N/A</v>
      </c>
      <c r="M27" s="1" t="e">
        <f>VLOOKUP(H27,$B$4:B27,1,FALSE)</f>
        <v>#N/A</v>
      </c>
    </row>
    <row r="28" spans="2:13" ht="12.75" hidden="1">
      <c r="B28" s="67">
        <f>Results!A31</f>
        <v>12</v>
      </c>
      <c r="C28" s="68" t="str">
        <f>Results!C31</f>
        <v>Player C</v>
      </c>
      <c r="D28" s="68" t="str">
        <f>Results!B31</f>
        <v>Team 4 C</v>
      </c>
      <c r="E28" s="68" t="str">
        <f>Results!D31</f>
        <v>Team 4</v>
      </c>
      <c r="F28" s="68" t="str">
        <f>Results!G31</f>
        <v/>
      </c>
      <c r="G28" s="69" t="s">
        <v>182</v>
      </c>
      <c r="H28" s="71">
        <f>VLOOKUP(B28,Results!$A$8:$AG$60,23,FALSE)</f>
        <v>0</v>
      </c>
      <c r="I28" s="68" t="e">
        <f>VLOOKUP(H28,Results!A$8:$G$60,3,FALSE)</f>
        <v>#N/A</v>
      </c>
      <c r="J28" s="68" t="e">
        <f>VLOOKUP(H28,Results!$A$8:$G$60,2,FALSE)</f>
        <v>#N/A</v>
      </c>
      <c r="K28" s="68" t="e">
        <f>VLOOKUP(H28,Results!$A$8:$G$60,4,FALSE)</f>
        <v>#N/A</v>
      </c>
      <c r="L28" s="68" t="e">
        <f>VLOOKUP(H28,Results!$A$8:$G$60,7,FALSE)</f>
        <v>#N/A</v>
      </c>
      <c r="M28" s="1" t="e">
        <f>VLOOKUP(H28,$B$4:B28,1,FALSE)</f>
        <v>#N/A</v>
      </c>
    </row>
    <row r="29" spans="2:13" ht="12.75" hidden="1">
      <c r="B29" s="67">
        <f>Results!A32</f>
        <v>25</v>
      </c>
      <c r="C29" s="68" t="str">
        <f>Results!C32</f>
        <v>Player A</v>
      </c>
      <c r="D29" s="68" t="str">
        <f>Results!B32</f>
        <v>Team 9 A</v>
      </c>
      <c r="E29" s="68" t="str">
        <f>Results!D32</f>
        <v>Team 9</v>
      </c>
      <c r="F29" s="68" t="str">
        <f>Results!G32</f>
        <v/>
      </c>
      <c r="G29" s="69" t="s">
        <v>182</v>
      </c>
      <c r="H29" s="71">
        <f>VLOOKUP(B29,Results!$A$8:$AG$60,23,FALSE)</f>
        <v>0</v>
      </c>
      <c r="I29" s="68" t="e">
        <f>VLOOKUP(H29,Results!A$8:$G$60,3,FALSE)</f>
        <v>#N/A</v>
      </c>
      <c r="J29" s="68" t="e">
        <f>VLOOKUP(H29,Results!$A$8:$G$60,2,FALSE)</f>
        <v>#N/A</v>
      </c>
      <c r="K29" s="68" t="e">
        <f>VLOOKUP(H29,Results!$A$8:$G$60,4,FALSE)</f>
        <v>#N/A</v>
      </c>
      <c r="L29" s="68" t="e">
        <f>VLOOKUP(H29,Results!$A$8:$G$60,7,FALSE)</f>
        <v>#N/A</v>
      </c>
      <c r="M29" s="1" t="e">
        <f>VLOOKUP(H29,$B$4:B29,1,FALSE)</f>
        <v>#N/A</v>
      </c>
    </row>
    <row r="30" spans="2:13" ht="12.75" hidden="1">
      <c r="B30" s="67">
        <f>Results!A33</f>
        <v>26</v>
      </c>
      <c r="C30" s="68" t="str">
        <f>Results!C33</f>
        <v>Player B</v>
      </c>
      <c r="D30" s="68" t="str">
        <f>Results!B33</f>
        <v>Team 9 B</v>
      </c>
      <c r="E30" s="68" t="str">
        <f>Results!D33</f>
        <v>Team 9</v>
      </c>
      <c r="F30" s="68" t="str">
        <f>Results!G33</f>
        <v/>
      </c>
      <c r="G30" s="69" t="s">
        <v>182</v>
      </c>
      <c r="H30" s="71">
        <f>VLOOKUP(B30,Results!$A$8:$AG$60,23,FALSE)</f>
        <v>0</v>
      </c>
      <c r="I30" s="68" t="e">
        <f>VLOOKUP(H30,Results!A$8:$G$60,3,FALSE)</f>
        <v>#N/A</v>
      </c>
      <c r="J30" s="68" t="e">
        <f>VLOOKUP(H30,Results!$A$8:$G$60,2,FALSE)</f>
        <v>#N/A</v>
      </c>
      <c r="K30" s="68" t="e">
        <f>VLOOKUP(H30,Results!$A$8:$G$60,4,FALSE)</f>
        <v>#N/A</v>
      </c>
      <c r="L30" s="68" t="e">
        <f>VLOOKUP(H30,Results!$A$8:$G$60,7,FALSE)</f>
        <v>#N/A</v>
      </c>
      <c r="M30" s="1" t="e">
        <f>VLOOKUP(H30,$B$4:B30,1,FALSE)</f>
        <v>#N/A</v>
      </c>
    </row>
    <row r="31" spans="2:13" ht="12.75" hidden="1">
      <c r="B31" s="67">
        <f>Results!A34</f>
        <v>27</v>
      </c>
      <c r="C31" s="68" t="str">
        <f>Results!C34</f>
        <v>Player C</v>
      </c>
      <c r="D31" s="68" t="str">
        <f>Results!B34</f>
        <v>Team 9 C</v>
      </c>
      <c r="E31" s="68" t="str">
        <f>Results!D34</f>
        <v>Team 9</v>
      </c>
      <c r="F31" s="68" t="str">
        <f>Results!G34</f>
        <v/>
      </c>
      <c r="G31" s="69" t="s">
        <v>182</v>
      </c>
      <c r="H31" s="71">
        <f>VLOOKUP(B31,Results!$A$8:$AG$60,23,FALSE)</f>
        <v>0</v>
      </c>
      <c r="I31" s="68" t="e">
        <f>VLOOKUP(H31,Results!A$8:$G$60,3,FALSE)</f>
        <v>#N/A</v>
      </c>
      <c r="J31" s="68" t="e">
        <f>VLOOKUP(H31,Results!$A$8:$G$60,2,FALSE)</f>
        <v>#N/A</v>
      </c>
      <c r="K31" s="68" t="e">
        <f>VLOOKUP(H31,Results!$A$8:$G$60,4,FALSE)</f>
        <v>#N/A</v>
      </c>
      <c r="L31" s="68" t="e">
        <f>VLOOKUP(H31,Results!$A$8:$G$60,7,FALSE)</f>
        <v>#N/A</v>
      </c>
      <c r="M31" s="1" t="e">
        <f>VLOOKUP(H31,$B$4:B31,1,FALSE)</f>
        <v>#N/A</v>
      </c>
    </row>
    <row r="32" spans="2:13" ht="12.75" hidden="1">
      <c r="B32" s="67">
        <f>Results!A35</f>
        <v>28</v>
      </c>
      <c r="C32" s="68" t="str">
        <f>Results!C35</f>
        <v>Player A</v>
      </c>
      <c r="D32" s="68" t="str">
        <f>Results!B35</f>
        <v>Team 10 A</v>
      </c>
      <c r="E32" s="68" t="str">
        <f>Results!D35</f>
        <v>Team 10</v>
      </c>
      <c r="F32" s="68" t="str">
        <f>Results!G35</f>
        <v/>
      </c>
      <c r="G32" s="69" t="s">
        <v>182</v>
      </c>
      <c r="H32" s="71">
        <f>VLOOKUP(B32,Results!$A$8:$AG$60,23,FALSE)</f>
        <v>0</v>
      </c>
      <c r="I32" s="68" t="e">
        <f>VLOOKUP(H32,Results!A$8:$G$60,3,FALSE)</f>
        <v>#N/A</v>
      </c>
      <c r="J32" s="68" t="e">
        <f>VLOOKUP(H32,Results!$A$8:$G$60,2,FALSE)</f>
        <v>#N/A</v>
      </c>
      <c r="K32" s="68" t="e">
        <f>VLOOKUP(H32,Results!$A$8:$G$60,4,FALSE)</f>
        <v>#N/A</v>
      </c>
      <c r="L32" s="68" t="e">
        <f>VLOOKUP(H32,Results!$A$8:$G$60,7,FALSE)</f>
        <v>#N/A</v>
      </c>
      <c r="M32" s="1" t="e">
        <f>VLOOKUP(H32,$B$4:B32,1,FALSE)</f>
        <v>#N/A</v>
      </c>
    </row>
    <row r="33" spans="2:13" ht="12.75" hidden="1">
      <c r="B33" s="67">
        <f>Results!A36</f>
        <v>29</v>
      </c>
      <c r="C33" s="68" t="str">
        <f>Results!C36</f>
        <v>Player B</v>
      </c>
      <c r="D33" s="68" t="str">
        <f>Results!B36</f>
        <v>Team 10 B</v>
      </c>
      <c r="E33" s="68" t="str">
        <f>Results!D36</f>
        <v>Team 10</v>
      </c>
      <c r="F33" s="68" t="str">
        <f>Results!G36</f>
        <v/>
      </c>
      <c r="G33" s="69" t="s">
        <v>182</v>
      </c>
      <c r="H33" s="71">
        <f>VLOOKUP(B33,Results!$A$8:$AG$60,23,FALSE)</f>
        <v>0</v>
      </c>
      <c r="I33" s="68" t="e">
        <f>VLOOKUP(H33,Results!A$8:$G$60,3,FALSE)</f>
        <v>#N/A</v>
      </c>
      <c r="J33" s="68" t="e">
        <f>VLOOKUP(H33,Results!$A$8:$G$60,2,FALSE)</f>
        <v>#N/A</v>
      </c>
      <c r="K33" s="68" t="e">
        <f>VLOOKUP(H33,Results!$A$8:$G$60,4,FALSE)</f>
        <v>#N/A</v>
      </c>
      <c r="L33" s="68" t="e">
        <f>VLOOKUP(H33,Results!$A$8:$G$60,7,FALSE)</f>
        <v>#N/A</v>
      </c>
      <c r="M33" s="1" t="e">
        <f>VLOOKUP(H33,$B$4:B33,1,FALSE)</f>
        <v>#N/A</v>
      </c>
    </row>
    <row r="34" spans="2:13" ht="12.75" hidden="1">
      <c r="B34" s="67">
        <f>Results!A37</f>
        <v>30</v>
      </c>
      <c r="C34" s="68" t="str">
        <f>Results!C37</f>
        <v>Player C</v>
      </c>
      <c r="D34" s="68" t="str">
        <f>Results!B37</f>
        <v>Team 10 C</v>
      </c>
      <c r="E34" s="68" t="str">
        <f>Results!D37</f>
        <v>Team 10</v>
      </c>
      <c r="F34" s="68" t="str">
        <f>Results!G37</f>
        <v/>
      </c>
      <c r="G34" s="69" t="s">
        <v>182</v>
      </c>
      <c r="H34" s="71">
        <f>VLOOKUP(B34,Results!$A$8:$AG$60,23,FALSE)</f>
        <v>0</v>
      </c>
      <c r="I34" s="68" t="e">
        <f>VLOOKUP(H34,Results!A$8:$G$60,3,FALSE)</f>
        <v>#N/A</v>
      </c>
      <c r="J34" s="68" t="e">
        <f>VLOOKUP(H34,Results!$A$8:$G$60,2,FALSE)</f>
        <v>#N/A</v>
      </c>
      <c r="K34" s="68" t="e">
        <f>VLOOKUP(H34,Results!$A$8:$G$60,4,FALSE)</f>
        <v>#N/A</v>
      </c>
      <c r="L34" s="68" t="e">
        <f>VLOOKUP(H34,Results!$A$8:$G$60,7,FALSE)</f>
        <v>#N/A</v>
      </c>
      <c r="M34" s="1" t="e">
        <f>VLOOKUP(H34,$B$4:B34,1,FALSE)</f>
        <v>#N/A</v>
      </c>
    </row>
    <row r="35" spans="2:13" ht="12.75" hidden="1">
      <c r="B35" s="67">
        <f>Results!A38</f>
        <v>0</v>
      </c>
      <c r="C35" s="68">
        <f>Results!C38</f>
        <v>0</v>
      </c>
      <c r="D35" s="68">
        <f>Results!B38</f>
        <v>0</v>
      </c>
      <c r="E35" s="68">
        <f>Results!D38</f>
        <v>0</v>
      </c>
      <c r="F35" s="68" t="str">
        <f>Results!G38</f>
        <v/>
      </c>
      <c r="G35" s="69" t="s">
        <v>182</v>
      </c>
      <c r="H35" s="71" t="e">
        <f>VLOOKUP(B35,Results!$A$8:$AG$60,23,FALSE)</f>
        <v>#N/A</v>
      </c>
      <c r="I35" s="68" t="e">
        <f>VLOOKUP(H35,Results!A$8:$G$60,3,FALSE)</f>
        <v>#N/A</v>
      </c>
      <c r="J35" s="68" t="e">
        <f>VLOOKUP(H35,Results!$A$8:$G$60,2,FALSE)</f>
        <v>#N/A</v>
      </c>
      <c r="K35" s="68" t="e">
        <f>VLOOKUP(H35,Results!$A$8:$G$60,4,FALSE)</f>
        <v>#N/A</v>
      </c>
      <c r="L35" s="68" t="e">
        <f>VLOOKUP(H35,Results!$A$8:$G$60,7,FALSE)</f>
        <v>#N/A</v>
      </c>
      <c r="M35" s="1" t="e">
        <f>VLOOKUP(H35,$B$4:B35,1,FALSE)</f>
        <v>#N/A</v>
      </c>
    </row>
    <row r="36" spans="2:13" ht="12.75" hidden="1">
      <c r="B36" s="67">
        <f>Results!A39</f>
        <v>0</v>
      </c>
      <c r="C36" s="68">
        <f>Results!C39</f>
        <v>0</v>
      </c>
      <c r="D36" s="68">
        <f>Results!B39</f>
        <v>0</v>
      </c>
      <c r="E36" s="68">
        <f>Results!D39</f>
        <v>0</v>
      </c>
      <c r="F36" s="68" t="str">
        <f>Results!G39</f>
        <v/>
      </c>
      <c r="G36" s="69" t="s">
        <v>182</v>
      </c>
      <c r="H36" s="71" t="e">
        <f>VLOOKUP(B36,Results!$A$8:$AG$60,23,FALSE)</f>
        <v>#N/A</v>
      </c>
      <c r="I36" s="68" t="e">
        <f>VLOOKUP(H36,Results!A$8:$G$60,3,FALSE)</f>
        <v>#N/A</v>
      </c>
      <c r="J36" s="68" t="e">
        <f>VLOOKUP(H36,Results!$A$8:$G$60,2,FALSE)</f>
        <v>#N/A</v>
      </c>
      <c r="K36" s="68" t="e">
        <f>VLOOKUP(H36,Results!$A$8:$G$60,4,FALSE)</f>
        <v>#N/A</v>
      </c>
      <c r="L36" s="68" t="e">
        <f>VLOOKUP(H36,Results!$A$8:$G$60,7,FALSE)</f>
        <v>#N/A</v>
      </c>
      <c r="M36" s="1" t="e">
        <f>VLOOKUP(H36,$B$4:B36,1,FALSE)</f>
        <v>#N/A</v>
      </c>
    </row>
    <row r="37" spans="2:13" ht="12.75" hidden="1">
      <c r="B37" s="67">
        <f>Results!A40</f>
        <v>0</v>
      </c>
      <c r="C37" s="68">
        <f>Results!C40</f>
        <v>0</v>
      </c>
      <c r="D37" s="68">
        <f>Results!B40</f>
        <v>0</v>
      </c>
      <c r="E37" s="68">
        <f>Results!D40</f>
        <v>0</v>
      </c>
      <c r="F37" s="68" t="str">
        <f>Results!G40</f>
        <v/>
      </c>
      <c r="G37" s="69" t="s">
        <v>182</v>
      </c>
      <c r="H37" s="71" t="e">
        <f>VLOOKUP(B37,Results!$A$8:$AG$60,23,FALSE)</f>
        <v>#N/A</v>
      </c>
      <c r="I37" s="68" t="e">
        <f>VLOOKUP(H37,Results!A$8:$G$60,3,FALSE)</f>
        <v>#N/A</v>
      </c>
      <c r="J37" s="68" t="e">
        <f>VLOOKUP(H37,Results!$A$8:$G$60,2,FALSE)</f>
        <v>#N/A</v>
      </c>
      <c r="K37" s="68" t="e">
        <f>VLOOKUP(H37,Results!$A$8:$G$60,4,FALSE)</f>
        <v>#N/A</v>
      </c>
      <c r="L37" s="68" t="e">
        <f>VLOOKUP(H37,Results!$A$8:$G$60,7,FALSE)</f>
        <v>#N/A</v>
      </c>
      <c r="M37" s="1" t="e">
        <f>VLOOKUP(H37,$B$4:B37,1,FALSE)</f>
        <v>#N/A</v>
      </c>
    </row>
    <row r="38" spans="2:13" ht="12.75" hidden="1">
      <c r="B38" s="67">
        <f>Results!A41</f>
        <v>0</v>
      </c>
      <c r="C38" s="68">
        <f>Results!C41</f>
        <v>0</v>
      </c>
      <c r="D38" s="68">
        <f>Results!B41</f>
        <v>0</v>
      </c>
      <c r="E38" s="68">
        <f>Results!D41</f>
        <v>0</v>
      </c>
      <c r="F38" s="68" t="str">
        <f>Results!G41</f>
        <v/>
      </c>
      <c r="G38" s="69" t="s">
        <v>182</v>
      </c>
      <c r="H38" s="71" t="e">
        <f>VLOOKUP(B38,Results!$A$8:$AG$60,23,FALSE)</f>
        <v>#N/A</v>
      </c>
      <c r="I38" s="68" t="e">
        <f>VLOOKUP(H38,Results!A$8:$G$60,3,FALSE)</f>
        <v>#N/A</v>
      </c>
      <c r="J38" s="68" t="e">
        <f>VLOOKUP(H38,Results!$A$8:$G$60,2,FALSE)</f>
        <v>#N/A</v>
      </c>
      <c r="K38" s="68" t="e">
        <f>VLOOKUP(H38,Results!$A$8:$G$60,4,FALSE)</f>
        <v>#N/A</v>
      </c>
      <c r="L38" s="68" t="e">
        <f>VLOOKUP(H38,Results!$A$8:$G$60,7,FALSE)</f>
        <v>#N/A</v>
      </c>
      <c r="M38" s="1" t="e">
        <f>VLOOKUP(H38,$B$4:B38,1,FALSE)</f>
        <v>#N/A</v>
      </c>
    </row>
    <row r="39" spans="2:13" ht="12.75" hidden="1">
      <c r="B39" s="67">
        <f>Results!A42</f>
        <v>0</v>
      </c>
      <c r="C39" s="68">
        <f>Results!C42</f>
        <v>0</v>
      </c>
      <c r="D39" s="68">
        <f>Results!B42</f>
        <v>0</v>
      </c>
      <c r="E39" s="68">
        <f>Results!D42</f>
        <v>0</v>
      </c>
      <c r="F39" s="68" t="str">
        <f>Results!G42</f>
        <v/>
      </c>
      <c r="G39" s="69" t="s">
        <v>182</v>
      </c>
      <c r="H39" s="71" t="e">
        <f>VLOOKUP(B39,Results!$A$8:$AG$60,23,FALSE)</f>
        <v>#N/A</v>
      </c>
      <c r="I39" s="68" t="e">
        <f>VLOOKUP(H39,Results!A$8:$G$60,3,FALSE)</f>
        <v>#N/A</v>
      </c>
      <c r="J39" s="68" t="e">
        <f>VLOOKUP(H39,Results!$A$8:$G$60,2,FALSE)</f>
        <v>#N/A</v>
      </c>
      <c r="K39" s="68" t="e">
        <f>VLOOKUP(H39,Results!$A$8:$G$60,4,FALSE)</f>
        <v>#N/A</v>
      </c>
      <c r="L39" s="68" t="e">
        <f>VLOOKUP(H39,Results!$A$8:$G$60,7,FALSE)</f>
        <v>#N/A</v>
      </c>
      <c r="M39" s="1" t="e">
        <f>VLOOKUP(H39,$B$4:B39,1,FALSE)</f>
        <v>#N/A</v>
      </c>
    </row>
    <row r="40" spans="2:13" ht="12.75" hidden="1">
      <c r="B40" s="67">
        <f>Results!A43</f>
        <v>0</v>
      </c>
      <c r="C40" s="68">
        <f>Results!C43</f>
        <v>0</v>
      </c>
      <c r="D40" s="68">
        <f>Results!B43</f>
        <v>0</v>
      </c>
      <c r="E40" s="68">
        <f>Results!D43</f>
        <v>0</v>
      </c>
      <c r="F40" s="68" t="str">
        <f>Results!G43</f>
        <v/>
      </c>
      <c r="G40" s="69" t="s">
        <v>182</v>
      </c>
      <c r="H40" s="71" t="e">
        <f>VLOOKUP(B40,Results!$A$8:$AG$60,23,FALSE)</f>
        <v>#N/A</v>
      </c>
      <c r="I40" s="68" t="e">
        <f>VLOOKUP(H40,Results!A$8:$G$60,3,FALSE)</f>
        <v>#N/A</v>
      </c>
      <c r="J40" s="68" t="e">
        <f>VLOOKUP(H40,Results!$A$8:$G$60,2,FALSE)</f>
        <v>#N/A</v>
      </c>
      <c r="K40" s="68" t="e">
        <f>VLOOKUP(H40,Results!$A$8:$G$60,4,FALSE)</f>
        <v>#N/A</v>
      </c>
      <c r="L40" s="68" t="e">
        <f>VLOOKUP(H40,Results!$A$8:$G$60,7,FALSE)</f>
        <v>#N/A</v>
      </c>
      <c r="M40" s="1" t="e">
        <f>VLOOKUP(H40,$B$4:B40,1,FALSE)</f>
        <v>#N/A</v>
      </c>
    </row>
    <row r="41" spans="2:13" ht="12.75" hidden="1">
      <c r="B41" s="67">
        <f>Results!A44</f>
        <v>0</v>
      </c>
      <c r="C41" s="68">
        <f>Results!C44</f>
        <v>0</v>
      </c>
      <c r="D41" s="68">
        <f>Results!B44</f>
        <v>0</v>
      </c>
      <c r="E41" s="68">
        <f>Results!D44</f>
        <v>0</v>
      </c>
      <c r="F41" s="68" t="str">
        <f>Results!G44</f>
        <v/>
      </c>
      <c r="G41" s="69" t="s">
        <v>182</v>
      </c>
      <c r="H41" s="71" t="e">
        <f>VLOOKUP(B41,Results!$A$8:$AG$60,23,FALSE)</f>
        <v>#N/A</v>
      </c>
      <c r="I41" s="68" t="e">
        <f>VLOOKUP(H41,Results!A$8:$G$60,3,FALSE)</f>
        <v>#N/A</v>
      </c>
      <c r="J41" s="68" t="e">
        <f>VLOOKUP(H41,Results!$A$8:$G$60,2,FALSE)</f>
        <v>#N/A</v>
      </c>
      <c r="K41" s="68" t="e">
        <f>VLOOKUP(H41,Results!$A$8:$G$60,4,FALSE)</f>
        <v>#N/A</v>
      </c>
      <c r="L41" s="68" t="e">
        <f>VLOOKUP(H41,Results!$A$8:$G$60,7,FALSE)</f>
        <v>#N/A</v>
      </c>
      <c r="M41" s="1" t="e">
        <f>VLOOKUP(H41,$B$4:B41,1,FALSE)</f>
        <v>#N/A</v>
      </c>
    </row>
    <row r="42" spans="2:13" ht="12.75" hidden="1">
      <c r="B42" s="67">
        <f>Results!A45</f>
        <v>0</v>
      </c>
      <c r="C42" s="68">
        <f>Results!C45</f>
        <v>0</v>
      </c>
      <c r="D42" s="68">
        <f>Results!B45</f>
        <v>0</v>
      </c>
      <c r="E42" s="68">
        <f>Results!D45</f>
        <v>0</v>
      </c>
      <c r="F42" s="68" t="str">
        <f>Results!G45</f>
        <v/>
      </c>
      <c r="G42" s="69" t="s">
        <v>182</v>
      </c>
      <c r="H42" s="71" t="e">
        <f>VLOOKUP(B42,Results!$A$8:$AG$60,23,FALSE)</f>
        <v>#N/A</v>
      </c>
      <c r="I42" s="68" t="e">
        <f>VLOOKUP(H42,Results!A$8:$G$60,3,FALSE)</f>
        <v>#N/A</v>
      </c>
      <c r="J42" s="68" t="e">
        <f>VLOOKUP(H42,Results!$A$8:$G$60,2,FALSE)</f>
        <v>#N/A</v>
      </c>
      <c r="K42" s="68" t="e">
        <f>VLOOKUP(H42,Results!$A$8:$G$60,4,FALSE)</f>
        <v>#N/A</v>
      </c>
      <c r="L42" s="68" t="e">
        <f>VLOOKUP(H42,Results!$A$8:$G$60,7,FALSE)</f>
        <v>#N/A</v>
      </c>
      <c r="M42" s="1" t="e">
        <f>VLOOKUP(H42,$B$4:B42,1,FALSE)</f>
        <v>#N/A</v>
      </c>
    </row>
    <row r="43" spans="2:13" ht="12.75" hidden="1">
      <c r="B43" s="67">
        <f>Results!A46</f>
        <v>0</v>
      </c>
      <c r="C43" s="68">
        <f>Results!C46</f>
        <v>0</v>
      </c>
      <c r="D43" s="68">
        <f>Results!B46</f>
        <v>0</v>
      </c>
      <c r="E43" s="68">
        <f>Results!D46</f>
        <v>0</v>
      </c>
      <c r="F43" s="68" t="str">
        <f>Results!G46</f>
        <v/>
      </c>
      <c r="G43" s="69" t="s">
        <v>182</v>
      </c>
      <c r="H43" s="71" t="e">
        <f>VLOOKUP(B43,Results!$A$8:$AG$60,23,FALSE)</f>
        <v>#N/A</v>
      </c>
      <c r="I43" s="68" t="e">
        <f>VLOOKUP(H43,Results!A$8:$G$60,3,FALSE)</f>
        <v>#N/A</v>
      </c>
      <c r="J43" s="68" t="e">
        <f>VLOOKUP(H43,Results!$A$8:$G$60,2,FALSE)</f>
        <v>#N/A</v>
      </c>
      <c r="K43" s="68" t="e">
        <f>VLOOKUP(H43,Results!$A$8:$G$60,4,FALSE)</f>
        <v>#N/A</v>
      </c>
      <c r="L43" s="68" t="e">
        <f>VLOOKUP(H43,Results!$A$8:$G$60,7,FALSE)</f>
        <v>#N/A</v>
      </c>
      <c r="M43" s="1" t="e">
        <f>VLOOKUP(H43,$B$4:B43,1,FALSE)</f>
        <v>#N/A</v>
      </c>
    </row>
    <row r="44" spans="2:13" ht="12.75" hidden="1">
      <c r="B44" s="67">
        <f>Results!A47</f>
        <v>0</v>
      </c>
      <c r="C44" s="68">
        <f>Results!C47</f>
        <v>0</v>
      </c>
      <c r="D44" s="68">
        <f>Results!B47</f>
        <v>0</v>
      </c>
      <c r="E44" s="68">
        <f>Results!D47</f>
        <v>0</v>
      </c>
      <c r="F44" s="68" t="str">
        <f>Results!G47</f>
        <v/>
      </c>
      <c r="G44" s="69" t="s">
        <v>182</v>
      </c>
      <c r="H44" s="71" t="e">
        <f>VLOOKUP(B44,Results!$A$8:$AG$60,23,FALSE)</f>
        <v>#N/A</v>
      </c>
      <c r="I44" s="68" t="e">
        <f>VLOOKUP(H44,Results!A$8:$G$60,3,FALSE)</f>
        <v>#N/A</v>
      </c>
      <c r="J44" s="68" t="e">
        <f>VLOOKUP(H44,Results!$A$8:$G$60,2,FALSE)</f>
        <v>#N/A</v>
      </c>
      <c r="K44" s="68" t="e">
        <f>VLOOKUP(H44,Results!$A$8:$G$60,4,FALSE)</f>
        <v>#N/A</v>
      </c>
      <c r="L44" s="68" t="e">
        <f>VLOOKUP(H44,Results!$A$8:$G$60,7,FALSE)</f>
        <v>#N/A</v>
      </c>
      <c r="M44" s="1" t="e">
        <f>VLOOKUP(H44,$B$4:B44,1,FALSE)</f>
        <v>#N/A</v>
      </c>
    </row>
    <row r="45" spans="2:13" ht="12.75" hidden="1">
      <c r="B45" s="67">
        <f>Results!A48</f>
        <v>0</v>
      </c>
      <c r="C45" s="68">
        <f>Results!C48</f>
        <v>0</v>
      </c>
      <c r="D45" s="68">
        <f>Results!B48</f>
        <v>0</v>
      </c>
      <c r="E45" s="68">
        <f>Results!D48</f>
        <v>0</v>
      </c>
      <c r="F45" s="68" t="str">
        <f>Results!G48</f>
        <v/>
      </c>
      <c r="G45" s="69" t="s">
        <v>182</v>
      </c>
      <c r="H45" s="71" t="e">
        <f>VLOOKUP(B45,Results!$A$8:$AG$60,23,FALSE)</f>
        <v>#N/A</v>
      </c>
      <c r="I45" s="68" t="e">
        <f>VLOOKUP(H45,Results!A$8:$G$60,3,FALSE)</f>
        <v>#N/A</v>
      </c>
      <c r="J45" s="68" t="e">
        <f>VLOOKUP(H45,Results!$A$8:$G$60,2,FALSE)</f>
        <v>#N/A</v>
      </c>
      <c r="K45" s="68" t="e">
        <f>VLOOKUP(H45,Results!$A$8:$G$60,4,FALSE)</f>
        <v>#N/A</v>
      </c>
      <c r="L45" s="68" t="e">
        <f>VLOOKUP(H45,Results!$A$8:$G$60,7,FALSE)</f>
        <v>#N/A</v>
      </c>
      <c r="M45" s="1" t="e">
        <f>VLOOKUP(H45,$B$4:B45,1,FALSE)</f>
        <v>#N/A</v>
      </c>
    </row>
    <row r="46" spans="2:13" ht="12.75" hidden="1">
      <c r="B46" s="67">
        <f>Results!A49</f>
        <v>0</v>
      </c>
      <c r="C46" s="68">
        <f>Results!C49</f>
        <v>0</v>
      </c>
      <c r="D46" s="68">
        <f>Results!B49</f>
        <v>0</v>
      </c>
      <c r="E46" s="68">
        <f>Results!D49</f>
        <v>0</v>
      </c>
      <c r="F46" s="68" t="str">
        <f>Results!G49</f>
        <v/>
      </c>
      <c r="G46" s="69" t="s">
        <v>182</v>
      </c>
      <c r="H46" s="71" t="e">
        <f>VLOOKUP(B46,Results!$A$8:$AG$60,23,FALSE)</f>
        <v>#N/A</v>
      </c>
      <c r="I46" s="68" t="e">
        <f>VLOOKUP(H46,Results!A$8:$G$60,3,FALSE)</f>
        <v>#N/A</v>
      </c>
      <c r="J46" s="68" t="e">
        <f>VLOOKUP(H46,Results!$A$8:$G$60,2,FALSE)</f>
        <v>#N/A</v>
      </c>
      <c r="K46" s="68" t="e">
        <f>VLOOKUP(H46,Results!$A$8:$G$60,4,FALSE)</f>
        <v>#N/A</v>
      </c>
      <c r="L46" s="68" t="e">
        <f>VLOOKUP(H46,Results!$A$8:$G$60,7,FALSE)</f>
        <v>#N/A</v>
      </c>
      <c r="M46" s="1" t="e">
        <f>VLOOKUP(H46,$B$4:B46,1,FALSE)</f>
        <v>#N/A</v>
      </c>
    </row>
    <row r="47" spans="2:13" ht="12.75" hidden="1">
      <c r="B47" s="67">
        <f>Results!A50</f>
        <v>0</v>
      </c>
      <c r="C47" s="68">
        <f>Results!C50</f>
        <v>0</v>
      </c>
      <c r="D47" s="68">
        <f>Results!B50</f>
        <v>0</v>
      </c>
      <c r="E47" s="68">
        <f>Results!D50</f>
        <v>0</v>
      </c>
      <c r="F47" s="68" t="str">
        <f>Results!G50</f>
        <v/>
      </c>
      <c r="G47" s="69" t="s">
        <v>182</v>
      </c>
      <c r="H47" s="71" t="e">
        <f>VLOOKUP(B47,Results!$A$8:$AG$60,23,FALSE)</f>
        <v>#N/A</v>
      </c>
      <c r="I47" s="68" t="e">
        <f>VLOOKUP(H47,Results!A$8:$G$60,3,FALSE)</f>
        <v>#N/A</v>
      </c>
      <c r="J47" s="68" t="e">
        <f>VLOOKUP(H47,Results!$A$8:$G$60,2,FALSE)</f>
        <v>#N/A</v>
      </c>
      <c r="K47" s="68" t="e">
        <f>VLOOKUP(H47,Results!$A$8:$G$60,4,FALSE)</f>
        <v>#N/A</v>
      </c>
      <c r="L47" s="68" t="e">
        <f>VLOOKUP(H47,Results!$A$8:$G$60,7,FALSE)</f>
        <v>#N/A</v>
      </c>
      <c r="M47" s="1" t="e">
        <f>VLOOKUP(H47,$B$4:B47,1,FALSE)</f>
        <v>#N/A</v>
      </c>
    </row>
    <row r="48" spans="2:13" ht="12.75" hidden="1">
      <c r="B48" s="67">
        <f>Results!A51</f>
        <v>0</v>
      </c>
      <c r="C48" s="68">
        <f>Results!C51</f>
        <v>0</v>
      </c>
      <c r="D48" s="68">
        <f>Results!B51</f>
        <v>0</v>
      </c>
      <c r="E48" s="68">
        <f>Results!D51</f>
        <v>0</v>
      </c>
      <c r="F48" s="68" t="str">
        <f>Results!G51</f>
        <v/>
      </c>
      <c r="G48" s="69" t="s">
        <v>182</v>
      </c>
      <c r="H48" s="71" t="e">
        <f>VLOOKUP(B48,Results!$A$8:$AG$60,23,FALSE)</f>
        <v>#N/A</v>
      </c>
      <c r="I48" s="68" t="e">
        <f>VLOOKUP(H48,Results!A$8:$G$60,3,FALSE)</f>
        <v>#N/A</v>
      </c>
      <c r="J48" s="68" t="e">
        <f>VLOOKUP(H48,Results!$A$8:$G$60,2,FALSE)</f>
        <v>#N/A</v>
      </c>
      <c r="K48" s="68" t="e">
        <f>VLOOKUP(H48,Results!$A$8:$G$60,4,FALSE)</f>
        <v>#N/A</v>
      </c>
      <c r="L48" s="68" t="e">
        <f>VLOOKUP(H48,Results!$A$8:$G$60,7,FALSE)</f>
        <v>#N/A</v>
      </c>
      <c r="M48" s="1" t="e">
        <f>VLOOKUP(H48,$B$4:B48,1,FALSE)</f>
        <v>#N/A</v>
      </c>
    </row>
    <row r="49" spans="2:13" ht="12.75" hidden="1">
      <c r="B49" s="67">
        <f>Results!A52</f>
        <v>0</v>
      </c>
      <c r="C49" s="68">
        <f>Results!C52</f>
        <v>0</v>
      </c>
      <c r="D49" s="68">
        <f>Results!B52</f>
        <v>0</v>
      </c>
      <c r="E49" s="68">
        <f>Results!D52</f>
        <v>0</v>
      </c>
      <c r="F49" s="68" t="str">
        <f>Results!G52</f>
        <v/>
      </c>
      <c r="G49" s="69" t="s">
        <v>182</v>
      </c>
      <c r="H49" s="71" t="e">
        <f>VLOOKUP(B49,Results!$A$8:$AG$60,23,FALSE)</f>
        <v>#N/A</v>
      </c>
      <c r="I49" s="68" t="e">
        <f>VLOOKUP(H49,Results!A$8:$G$60,3,FALSE)</f>
        <v>#N/A</v>
      </c>
      <c r="J49" s="68" t="e">
        <f>VLOOKUP(H49,Results!$A$8:$G$60,2,FALSE)</f>
        <v>#N/A</v>
      </c>
      <c r="K49" s="68" t="e">
        <f>VLOOKUP(H49,Results!$A$8:$G$60,4,FALSE)</f>
        <v>#N/A</v>
      </c>
      <c r="L49" s="68" t="e">
        <f>VLOOKUP(H49,Results!$A$8:$G$60,7,FALSE)</f>
        <v>#N/A</v>
      </c>
      <c r="M49" s="1" t="e">
        <f>VLOOKUP(H49,$B$4:B49,1,FALSE)</f>
        <v>#N/A</v>
      </c>
    </row>
    <row r="50" spans="2:13" ht="12.75" hidden="1">
      <c r="B50" s="67">
        <f>Results!A53</f>
        <v>0</v>
      </c>
      <c r="C50" s="68">
        <f>Results!C53</f>
        <v>0</v>
      </c>
      <c r="D50" s="68">
        <f>Results!B53</f>
        <v>0</v>
      </c>
      <c r="E50" s="68">
        <f>Results!D53</f>
        <v>0</v>
      </c>
      <c r="F50" s="68" t="str">
        <f>Results!G53</f>
        <v/>
      </c>
      <c r="G50" s="69" t="s">
        <v>182</v>
      </c>
      <c r="H50" s="71" t="e">
        <f>VLOOKUP(B50,Results!$A$8:$AG$60,23,FALSE)</f>
        <v>#N/A</v>
      </c>
      <c r="I50" s="68" t="e">
        <f>VLOOKUP(H50,Results!A$8:$G$60,3,FALSE)</f>
        <v>#N/A</v>
      </c>
      <c r="J50" s="68" t="e">
        <f>VLOOKUP(H50,Results!$A$8:$G$60,2,FALSE)</f>
        <v>#N/A</v>
      </c>
      <c r="K50" s="68" t="e">
        <f>VLOOKUP(H50,Results!$A$8:$G$60,4,FALSE)</f>
        <v>#N/A</v>
      </c>
      <c r="L50" s="68" t="e">
        <f>VLOOKUP(H50,Results!$A$8:$G$60,7,FALSE)</f>
        <v>#N/A</v>
      </c>
      <c r="M50" s="1" t="e">
        <f>VLOOKUP(H50,$B$4:B50,1,FALSE)</f>
        <v>#N/A</v>
      </c>
    </row>
    <row r="51" spans="2:13" ht="12.75" hidden="1">
      <c r="B51" s="67">
        <f>Results!A54</f>
        <v>0</v>
      </c>
      <c r="C51" s="68">
        <f>Results!C54</f>
        <v>0</v>
      </c>
      <c r="D51" s="68">
        <f>Results!B54</f>
        <v>0</v>
      </c>
      <c r="E51" s="68">
        <f>Results!D54</f>
        <v>0</v>
      </c>
      <c r="F51" s="68" t="str">
        <f>Results!G54</f>
        <v/>
      </c>
      <c r="G51" s="69" t="s">
        <v>182</v>
      </c>
      <c r="H51" s="71" t="e">
        <f>VLOOKUP(B51,Results!$A$8:$AG$60,23,FALSE)</f>
        <v>#N/A</v>
      </c>
      <c r="I51" s="68" t="e">
        <f>VLOOKUP(H51,Results!A$8:$G$60,3,FALSE)</f>
        <v>#N/A</v>
      </c>
      <c r="J51" s="68" t="e">
        <f>VLOOKUP(H51,Results!$A$8:$G$60,2,FALSE)</f>
        <v>#N/A</v>
      </c>
      <c r="K51" s="68" t="e">
        <f>VLOOKUP(H51,Results!$A$8:$G$60,4,FALSE)</f>
        <v>#N/A</v>
      </c>
      <c r="L51" s="68" t="e">
        <f>VLOOKUP(H51,Results!$A$8:$G$60,7,FALSE)</f>
        <v>#N/A</v>
      </c>
      <c r="M51" s="1" t="e">
        <f>VLOOKUP(H51,$B$4:B51,1,FALSE)</f>
        <v>#N/A</v>
      </c>
    </row>
    <row r="52" spans="2:13" ht="12.75" hidden="1">
      <c r="B52" s="67">
        <f>Results!A55</f>
        <v>0</v>
      </c>
      <c r="C52" s="68">
        <f>Results!C55</f>
        <v>0</v>
      </c>
      <c r="D52" s="68">
        <f>Results!B55</f>
        <v>0</v>
      </c>
      <c r="E52" s="68">
        <f>Results!D55</f>
        <v>0</v>
      </c>
      <c r="F52" s="68" t="str">
        <f>Results!G55</f>
        <v/>
      </c>
      <c r="G52" s="69" t="s">
        <v>182</v>
      </c>
      <c r="H52" s="71" t="e">
        <f>VLOOKUP(B52,Results!$A$8:$AG$60,23,FALSE)</f>
        <v>#N/A</v>
      </c>
      <c r="I52" s="68" t="e">
        <f>VLOOKUP(H52,Results!A$8:$G$60,3,FALSE)</f>
        <v>#N/A</v>
      </c>
      <c r="J52" s="68" t="e">
        <f>VLOOKUP(H52,Results!$A$8:$G$60,2,FALSE)</f>
        <v>#N/A</v>
      </c>
      <c r="K52" s="68" t="e">
        <f>VLOOKUP(H52,Results!$A$8:$G$60,4,FALSE)</f>
        <v>#N/A</v>
      </c>
      <c r="L52" s="68" t="e">
        <f>VLOOKUP(H52,Results!$A$8:$G$60,7,FALSE)</f>
        <v>#N/A</v>
      </c>
      <c r="M52" s="1" t="e">
        <f>VLOOKUP(H52,$B$4:B52,1,FALSE)</f>
        <v>#N/A</v>
      </c>
    </row>
    <row r="53" spans="2:13" ht="12.75" hidden="1">
      <c r="B53" s="67">
        <f>Results!A56</f>
        <v>0</v>
      </c>
      <c r="C53" s="68">
        <f>Results!C56</f>
        <v>0</v>
      </c>
      <c r="D53" s="68">
        <f>Results!B56</f>
        <v>0</v>
      </c>
      <c r="E53" s="68">
        <f>Results!D56</f>
        <v>0</v>
      </c>
      <c r="F53" s="68" t="str">
        <f>Results!G56</f>
        <v/>
      </c>
      <c r="G53" s="69" t="s">
        <v>182</v>
      </c>
      <c r="H53" s="71" t="e">
        <f>VLOOKUP(B53,Results!$A$8:$AG$60,23,FALSE)</f>
        <v>#N/A</v>
      </c>
      <c r="I53" s="68" t="e">
        <f>VLOOKUP(H53,Results!A$8:$G$60,3,FALSE)</f>
        <v>#N/A</v>
      </c>
      <c r="J53" s="68" t="e">
        <f>VLOOKUP(H53,Results!$A$8:$G$60,2,FALSE)</f>
        <v>#N/A</v>
      </c>
      <c r="K53" s="68" t="e">
        <f>VLOOKUP(H53,Results!$A$8:$G$60,4,FALSE)</f>
        <v>#N/A</v>
      </c>
      <c r="L53" s="68" t="e">
        <f>VLOOKUP(H53,Results!$A$8:$G$60,7,FALSE)</f>
        <v>#N/A</v>
      </c>
      <c r="M53" s="1" t="e">
        <f>VLOOKUP(H53,$B$4:B53,1,FALSE)</f>
        <v>#N/A</v>
      </c>
    </row>
    <row r="54" spans="2:13" ht="12.75" hidden="1">
      <c r="B54" s="67">
        <f>Results!A57</f>
        <v>0</v>
      </c>
      <c r="C54" s="68">
        <f>Results!C57</f>
        <v>0</v>
      </c>
      <c r="D54" s="68">
        <f>Results!B57</f>
        <v>0</v>
      </c>
      <c r="E54" s="68">
        <f>Results!D57</f>
        <v>0</v>
      </c>
      <c r="F54" s="68" t="str">
        <f>Results!G57</f>
        <v/>
      </c>
      <c r="G54" s="69" t="s">
        <v>182</v>
      </c>
      <c r="H54" s="71" t="e">
        <f>VLOOKUP(B54,Results!$A$8:$AG$60,23,FALSE)</f>
        <v>#N/A</v>
      </c>
      <c r="I54" s="68" t="e">
        <f>VLOOKUP(H54,Results!A$8:$G$60,3,FALSE)</f>
        <v>#N/A</v>
      </c>
      <c r="J54" s="68" t="e">
        <f>VLOOKUP(H54,Results!$A$8:$G$60,2,FALSE)</f>
        <v>#N/A</v>
      </c>
      <c r="K54" s="68" t="e">
        <f>VLOOKUP(H54,Results!$A$8:$G$60,4,FALSE)</f>
        <v>#N/A</v>
      </c>
      <c r="L54" s="68" t="e">
        <f>VLOOKUP(H54,Results!$A$8:$G$60,7,FALSE)</f>
        <v>#N/A</v>
      </c>
      <c r="M54" s="1" t="e">
        <f>VLOOKUP(H54,$B$4:B54,1,FALSE)</f>
        <v>#N/A</v>
      </c>
    </row>
    <row r="55" spans="2:13" ht="12.75" hidden="1">
      <c r="B55" s="67">
        <f>Results!A58</f>
        <v>0</v>
      </c>
      <c r="C55" s="68">
        <f>Results!C58</f>
        <v>0</v>
      </c>
      <c r="D55" s="68">
        <f>Results!B58</f>
        <v>0</v>
      </c>
      <c r="E55" s="68">
        <f>Results!D58</f>
        <v>0</v>
      </c>
      <c r="F55" s="68" t="str">
        <f>Results!G58</f>
        <v/>
      </c>
      <c r="G55" s="69" t="s">
        <v>182</v>
      </c>
      <c r="H55" s="71" t="e">
        <f>VLOOKUP(B55,Results!$A$8:$AG$60,23,FALSE)</f>
        <v>#N/A</v>
      </c>
      <c r="I55" s="68" t="e">
        <f>VLOOKUP(H55,Results!A$8:$G$60,3,FALSE)</f>
        <v>#N/A</v>
      </c>
      <c r="J55" s="68" t="e">
        <f>VLOOKUP(H55,Results!$A$8:$G$60,2,FALSE)</f>
        <v>#N/A</v>
      </c>
      <c r="K55" s="68" t="e">
        <f>VLOOKUP(H55,Results!$A$8:$G$60,4,FALSE)</f>
        <v>#N/A</v>
      </c>
      <c r="L55" s="68" t="e">
        <f>VLOOKUP(H55,Results!$A$8:$G$60,7,FALSE)</f>
        <v>#N/A</v>
      </c>
      <c r="M55" s="1" t="e">
        <f>VLOOKUP(H55,$B$4:B55,1,FALSE)</f>
        <v>#N/A</v>
      </c>
    </row>
    <row r="56" spans="2:13" ht="12.75" hidden="1">
      <c r="B56" s="67">
        <f>Results!A59</f>
        <v>0</v>
      </c>
      <c r="C56" s="68">
        <f>Results!C59</f>
        <v>0</v>
      </c>
      <c r="D56" s="68">
        <f>Results!B59</f>
        <v>0</v>
      </c>
      <c r="E56" s="68">
        <f>Results!D59</f>
        <v>0</v>
      </c>
      <c r="F56" s="68" t="str">
        <f>Results!G59</f>
        <v/>
      </c>
      <c r="G56" s="69" t="s">
        <v>182</v>
      </c>
      <c r="H56" s="71" t="e">
        <f>VLOOKUP(B56,Results!$A$8:$AG$60,23,FALSE)</f>
        <v>#N/A</v>
      </c>
      <c r="I56" s="68" t="e">
        <f>VLOOKUP(H56,Results!A$8:$G$60,3,FALSE)</f>
        <v>#N/A</v>
      </c>
      <c r="J56" s="68" t="e">
        <f>VLOOKUP(H56,Results!$A$8:$G$60,2,FALSE)</f>
        <v>#N/A</v>
      </c>
      <c r="K56" s="68" t="e">
        <f>VLOOKUP(H56,Results!$A$8:$G$60,4,FALSE)</f>
        <v>#N/A</v>
      </c>
      <c r="L56" s="68" t="e">
        <f>VLOOKUP(H56,Results!$A$8:$G$60,7,FALSE)</f>
        <v>#N/A</v>
      </c>
      <c r="M56" s="1" t="e">
        <f>VLOOKUP(H56,$B$4:B56,1,FALSE)</f>
        <v>#N/A</v>
      </c>
    </row>
    <row r="57" spans="2:13" ht="12.75" hidden="1">
      <c r="B57" s="67">
        <f>Results!A60</f>
        <v>0</v>
      </c>
      <c r="C57" s="68">
        <f>Results!C60</f>
        <v>0</v>
      </c>
      <c r="D57" s="68">
        <f>Results!B60</f>
        <v>0</v>
      </c>
      <c r="E57" s="68">
        <f>Results!D60</f>
        <v>0</v>
      </c>
      <c r="F57" s="68" t="str">
        <f>Results!G60</f>
        <v/>
      </c>
      <c r="G57" s="69" t="s">
        <v>182</v>
      </c>
      <c r="H57" s="71" t="e">
        <f>VLOOKUP(B57,Results!$A$8:$AG$60,23,FALSE)</f>
        <v>#N/A</v>
      </c>
      <c r="I57" s="68" t="e">
        <f>VLOOKUP(H57,Results!A$8:$G$60,3,FALSE)</f>
        <v>#N/A</v>
      </c>
      <c r="J57" s="68" t="e">
        <f>VLOOKUP(H57,Results!$A$8:$G$60,2,FALSE)</f>
        <v>#N/A</v>
      </c>
      <c r="K57" s="68" t="e">
        <f>VLOOKUP(H57,Results!$A$8:$G$60,4,FALSE)</f>
        <v>#N/A</v>
      </c>
      <c r="L57" s="68" t="e">
        <f>VLOOKUP(H57,Results!$A$8:$G$60,7,FALSE)</f>
        <v>#N/A</v>
      </c>
      <c r="M57" s="1" t="e">
        <f>VLOOKUP(H57,$B$4:B57,1,FALSE)</f>
        <v>#N/A</v>
      </c>
    </row>
    <row r="58" spans="2:13" ht="12.75" hidden="1">
      <c r="B58" s="67">
        <f>Results!A61</f>
        <v>0</v>
      </c>
      <c r="C58" s="68">
        <f>Results!C61</f>
        <v>0</v>
      </c>
      <c r="D58" s="68">
        <f>Results!B61</f>
        <v>0</v>
      </c>
      <c r="E58" s="68">
        <f>Results!D61</f>
        <v>0</v>
      </c>
      <c r="F58" s="68" t="str">
        <f>Results!G61</f>
        <v/>
      </c>
      <c r="G58" s="69" t="s">
        <v>182</v>
      </c>
      <c r="H58" s="71" t="e">
        <f>VLOOKUP(B58,Results!$A$8:$AG$60,23,FALSE)</f>
        <v>#N/A</v>
      </c>
      <c r="I58" s="68" t="e">
        <f>VLOOKUP(H58,Results!A$8:$G$60,3,FALSE)</f>
        <v>#N/A</v>
      </c>
      <c r="J58" s="68" t="e">
        <f>VLOOKUP(H58,Results!$A$8:$G$60,2,FALSE)</f>
        <v>#N/A</v>
      </c>
      <c r="K58" s="68" t="e">
        <f>VLOOKUP(H58,Results!$A$8:$G$60,4,FALSE)</f>
        <v>#N/A</v>
      </c>
      <c r="L58" s="68" t="e">
        <f>VLOOKUP(H58,Results!$A$8:$G$60,7,FALSE)</f>
        <v>#N/A</v>
      </c>
      <c r="M58" s="1" t="e">
        <f>VLOOKUP(H58,$B$4:B58,1,FALSE)</f>
        <v>#N/A</v>
      </c>
    </row>
    <row r="59" spans="2:13" ht="12.75" hidden="1">
      <c r="B59" s="67">
        <f>Results!A62</f>
        <v>0</v>
      </c>
      <c r="C59" s="68">
        <f>Results!C62</f>
        <v>0</v>
      </c>
      <c r="D59" s="68">
        <f>Results!B62</f>
        <v>0</v>
      </c>
      <c r="E59" s="68">
        <f>Results!D62</f>
        <v>0</v>
      </c>
      <c r="F59" s="68">
        <f>Results!G62</f>
        <v>0</v>
      </c>
      <c r="G59" s="69" t="s">
        <v>182</v>
      </c>
      <c r="H59" s="71" t="e">
        <f>VLOOKUP(B59,Results!$A$8:$AG$60,23,FALSE)</f>
        <v>#N/A</v>
      </c>
      <c r="I59" s="68" t="e">
        <f>VLOOKUP(H59,Results!A$8:$G$60,3,FALSE)</f>
        <v>#N/A</v>
      </c>
      <c r="J59" s="68" t="e">
        <f>VLOOKUP(H59,Results!$A$8:$G$60,2,FALSE)</f>
        <v>#N/A</v>
      </c>
      <c r="K59" s="68" t="e">
        <f>VLOOKUP(H59,Results!$A$8:$G$60,4,FALSE)</f>
        <v>#N/A</v>
      </c>
      <c r="L59" s="68" t="e">
        <f>VLOOKUP(H59,Results!$A$8:$G$60,7,FALSE)</f>
        <v>#N/A</v>
      </c>
      <c r="M59" s="1" t="e">
        <f>VLOOKUP(H59,$B$4:B59,1,FALSE)</f>
        <v>#N/A</v>
      </c>
    </row>
    <row r="60" spans="2:13" ht="12.75" hidden="1">
      <c r="B60" s="67">
        <f>Results!A63</f>
        <v>0</v>
      </c>
      <c r="C60" s="68">
        <f>Results!C63</f>
        <v>0</v>
      </c>
      <c r="D60" s="68">
        <f>Results!B63</f>
        <v>0</v>
      </c>
      <c r="E60" s="68">
        <f>Results!D63</f>
        <v>0</v>
      </c>
      <c r="F60" s="68">
        <f>Results!G63</f>
        <v>0</v>
      </c>
      <c r="G60" s="69" t="s">
        <v>182</v>
      </c>
      <c r="H60" s="71" t="e">
        <f>VLOOKUP(B60,Results!$A$8:$AG$60,23,FALSE)</f>
        <v>#N/A</v>
      </c>
      <c r="I60" s="68" t="e">
        <f>VLOOKUP(H60,Results!A$8:$G$60,3,FALSE)</f>
        <v>#N/A</v>
      </c>
      <c r="J60" s="68" t="e">
        <f>VLOOKUP(H60,Results!$A$8:$G$60,2,FALSE)</f>
        <v>#N/A</v>
      </c>
      <c r="K60" s="68" t="e">
        <f>VLOOKUP(H60,Results!$A$8:$G$60,4,FALSE)</f>
        <v>#N/A</v>
      </c>
      <c r="L60" s="68" t="e">
        <f>VLOOKUP(H60,Results!$A$8:$G$60,7,FALSE)</f>
        <v>#N/A</v>
      </c>
      <c r="M60" s="1" t="e">
        <f>VLOOKUP(H60,$B$4:B60,1,FALSE)</f>
        <v>#N/A</v>
      </c>
    </row>
    <row r="61" spans="2:13" ht="12.75" hidden="1">
      <c r="B61" s="67">
        <f>Results!A64</f>
        <v>0</v>
      </c>
      <c r="C61" s="68">
        <f>Results!C64</f>
        <v>0</v>
      </c>
      <c r="D61" s="68">
        <f>Results!B64</f>
        <v>0</v>
      </c>
      <c r="E61" s="68">
        <f>Results!D64</f>
        <v>0</v>
      </c>
      <c r="F61" s="68">
        <f>Results!G64</f>
        <v>0</v>
      </c>
      <c r="G61" s="69" t="s">
        <v>182</v>
      </c>
      <c r="H61" s="71" t="e">
        <f>VLOOKUP(B61,Results!$A$8:$AG$60,23,FALSE)</f>
        <v>#N/A</v>
      </c>
      <c r="I61" s="68" t="e">
        <f>VLOOKUP(H61,Results!A$8:$G$60,3,FALSE)</f>
        <v>#N/A</v>
      </c>
      <c r="J61" s="68" t="e">
        <f>VLOOKUP(H61,Results!$A$8:$G$60,2,FALSE)</f>
        <v>#N/A</v>
      </c>
      <c r="K61" s="68" t="e">
        <f>VLOOKUP(H61,Results!$A$8:$G$60,4,FALSE)</f>
        <v>#N/A</v>
      </c>
      <c r="L61" s="68" t="e">
        <f>VLOOKUP(H61,Results!$A$8:$G$60,7,FALSE)</f>
        <v>#N/A</v>
      </c>
      <c r="M61" s="1" t="e">
        <f>VLOOKUP(H61,$B$4:B61,1,FALSE)</f>
        <v>#N/A</v>
      </c>
    </row>
    <row r="62" spans="2:13" ht="12.75" hidden="1">
      <c r="B62" s="67">
        <f>Results!A65</f>
        <v>0</v>
      </c>
      <c r="C62" s="68">
        <f>Results!C65</f>
        <v>0</v>
      </c>
      <c r="D62" s="68">
        <f>Results!B65</f>
        <v>0</v>
      </c>
      <c r="E62" s="68">
        <f>Results!D65</f>
        <v>0</v>
      </c>
      <c r="F62" s="68">
        <f>Results!G65</f>
        <v>0</v>
      </c>
      <c r="G62" s="69" t="s">
        <v>182</v>
      </c>
      <c r="H62" s="71" t="e">
        <f>VLOOKUP(B62,Results!$A$8:$AG$60,23,FALSE)</f>
        <v>#N/A</v>
      </c>
      <c r="I62" s="68" t="e">
        <f>VLOOKUP(H62,Results!A$8:$G$60,3,FALSE)</f>
        <v>#N/A</v>
      </c>
      <c r="J62" s="68" t="e">
        <f>VLOOKUP(H62,Results!$A$8:$G$60,2,FALSE)</f>
        <v>#N/A</v>
      </c>
      <c r="K62" s="68" t="e">
        <f>VLOOKUP(H62,Results!$A$8:$G$60,4,FALSE)</f>
        <v>#N/A</v>
      </c>
      <c r="L62" s="68" t="e">
        <f>VLOOKUP(H62,Results!$A$8:$G$60,7,FALSE)</f>
        <v>#N/A</v>
      </c>
      <c r="M62" s="1" t="e">
        <f>VLOOKUP(H62,$B$4:B62,1,FALSE)</f>
        <v>#N/A</v>
      </c>
    </row>
    <row r="63" spans="2:13" ht="12.75" hidden="1">
      <c r="B63" s="67">
        <f>Results!A66</f>
        <v>0</v>
      </c>
      <c r="C63" s="68">
        <f>Results!C66</f>
        <v>0</v>
      </c>
      <c r="D63" s="68">
        <f>Results!B66</f>
        <v>0</v>
      </c>
      <c r="E63" s="68">
        <f>Results!D66</f>
        <v>0</v>
      </c>
      <c r="F63" s="68">
        <f>Results!G66</f>
        <v>0</v>
      </c>
      <c r="G63" s="69" t="s">
        <v>182</v>
      </c>
      <c r="H63" s="71" t="e">
        <f>VLOOKUP(B63,Results!$A$8:$AG$60,23,FALSE)</f>
        <v>#N/A</v>
      </c>
      <c r="I63" s="68" t="e">
        <f>VLOOKUP(H63,Results!A$8:$G$60,3,FALSE)</f>
        <v>#N/A</v>
      </c>
      <c r="J63" s="68" t="e">
        <f>VLOOKUP(H63,Results!$A$8:$G$60,2,FALSE)</f>
        <v>#N/A</v>
      </c>
      <c r="K63" s="68" t="e">
        <f>VLOOKUP(H63,Results!$A$8:$G$60,4,FALSE)</f>
        <v>#N/A</v>
      </c>
      <c r="L63" s="68" t="e">
        <f>VLOOKUP(H63,Results!$A$8:$G$60,7,FALSE)</f>
        <v>#N/A</v>
      </c>
      <c r="M63" s="1" t="e">
        <f>VLOOKUP(H63,$B$4:B63,1,FALSE)</f>
        <v>#N/A</v>
      </c>
    </row>
    <row r="64" spans="2:13" ht="12.75" hidden="1"/>
    <row r="68" spans="2:12" ht="20.100000000000001" customHeight="1">
      <c r="B68" s="67">
        <v>10</v>
      </c>
      <c r="C68" s="68" t="s">
        <v>224</v>
      </c>
      <c r="D68" s="68" t="s">
        <v>432</v>
      </c>
      <c r="E68" s="68" t="s">
        <v>228</v>
      </c>
      <c r="F68" s="68" t="s">
        <v>257</v>
      </c>
      <c r="G68" s="69" t="s">
        <v>182</v>
      </c>
      <c r="H68" s="71">
        <v>4</v>
      </c>
      <c r="I68" s="68" t="s">
        <v>224</v>
      </c>
      <c r="J68" s="68" t="s">
        <v>426</v>
      </c>
      <c r="K68" s="68" t="s">
        <v>225</v>
      </c>
      <c r="L68" s="68" t="s">
        <v>62</v>
      </c>
    </row>
    <row r="69" spans="2:12" ht="20.100000000000001" customHeight="1">
      <c r="B69" s="67">
        <v>11</v>
      </c>
      <c r="C69" s="68" t="s">
        <v>223</v>
      </c>
      <c r="D69" s="68" t="s">
        <v>433</v>
      </c>
      <c r="E69" s="68" t="s">
        <v>228</v>
      </c>
      <c r="F69" s="68" t="s">
        <v>304</v>
      </c>
      <c r="G69" s="69" t="s">
        <v>182</v>
      </c>
      <c r="H69" s="71">
        <v>5</v>
      </c>
      <c r="I69" s="68" t="s">
        <v>223</v>
      </c>
      <c r="J69" s="68" t="s">
        <v>427</v>
      </c>
      <c r="K69" s="68" t="s">
        <v>225</v>
      </c>
      <c r="L69" s="68" t="s">
        <v>107</v>
      </c>
    </row>
    <row r="70" spans="2:12" ht="20.100000000000001" customHeight="1">
      <c r="B70" s="67">
        <v>12</v>
      </c>
      <c r="C70" s="68" t="s">
        <v>226</v>
      </c>
      <c r="D70" s="68" t="s">
        <v>434</v>
      </c>
      <c r="E70" s="68" t="s">
        <v>228</v>
      </c>
      <c r="F70" s="68" t="s">
        <v>135</v>
      </c>
      <c r="G70" s="69" t="s">
        <v>182</v>
      </c>
      <c r="H70" s="71">
        <v>6</v>
      </c>
      <c r="I70" s="68" t="s">
        <v>226</v>
      </c>
      <c r="J70" s="68" t="s">
        <v>428</v>
      </c>
      <c r="K70" s="68" t="s">
        <v>225</v>
      </c>
      <c r="L70" s="68" t="s">
        <v>190</v>
      </c>
    </row>
    <row r="71" spans="2:12" ht="20.100000000000001" customHeight="1">
      <c r="B71" s="67">
        <v>16</v>
      </c>
      <c r="C71" s="68" t="s">
        <v>224</v>
      </c>
      <c r="D71" s="68" t="s">
        <v>438</v>
      </c>
      <c r="E71" s="68" t="s">
        <v>230</v>
      </c>
      <c r="F71" s="68" t="s">
        <v>63</v>
      </c>
      <c r="G71" s="69" t="s">
        <v>182</v>
      </c>
      <c r="H71" s="71">
        <v>1</v>
      </c>
      <c r="I71" s="68" t="s">
        <v>224</v>
      </c>
      <c r="J71" s="68" t="s">
        <v>423</v>
      </c>
      <c r="K71" s="68" t="s">
        <v>219</v>
      </c>
      <c r="L71" s="68" t="s">
        <v>61</v>
      </c>
    </row>
    <row r="72" spans="2:12" ht="20.100000000000001" customHeight="1">
      <c r="B72" s="67">
        <v>17</v>
      </c>
      <c r="C72" s="68" t="s">
        <v>223</v>
      </c>
      <c r="D72" s="68" t="s">
        <v>439</v>
      </c>
      <c r="E72" s="68" t="s">
        <v>230</v>
      </c>
      <c r="F72" s="68" t="s">
        <v>108</v>
      </c>
      <c r="G72" s="69" t="s">
        <v>182</v>
      </c>
      <c r="H72" s="71">
        <v>2</v>
      </c>
      <c r="I72" s="68" t="s">
        <v>223</v>
      </c>
      <c r="J72" s="68" t="s">
        <v>424</v>
      </c>
      <c r="K72" s="68" t="s">
        <v>219</v>
      </c>
      <c r="L72" s="68" t="s">
        <v>302</v>
      </c>
    </row>
    <row r="73" spans="2:12" ht="20.100000000000001" customHeight="1">
      <c r="B73" s="67">
        <v>18</v>
      </c>
      <c r="C73" s="68" t="s">
        <v>226</v>
      </c>
      <c r="D73" s="68" t="s">
        <v>440</v>
      </c>
      <c r="E73" s="68" t="s">
        <v>230</v>
      </c>
      <c r="F73" s="68" t="s">
        <v>352</v>
      </c>
      <c r="G73" s="69" t="s">
        <v>182</v>
      </c>
      <c r="H73" s="71">
        <v>3</v>
      </c>
      <c r="I73" s="68" t="s">
        <v>226</v>
      </c>
      <c r="J73" s="68" t="s">
        <v>425</v>
      </c>
      <c r="K73" s="68" t="s">
        <v>219</v>
      </c>
      <c r="L73" s="68" t="s">
        <v>350</v>
      </c>
    </row>
    <row r="74" spans="2:12" ht="20.100000000000001" customHeight="1">
      <c r="B74" s="67">
        <v>19</v>
      </c>
      <c r="C74" s="68" t="s">
        <v>224</v>
      </c>
      <c r="D74" s="68" t="s">
        <v>441</v>
      </c>
      <c r="E74" s="68" t="s">
        <v>231</v>
      </c>
      <c r="F74" s="68" t="s">
        <v>259</v>
      </c>
      <c r="G74" s="69" t="s">
        <v>182</v>
      </c>
      <c r="H74" s="71">
        <v>7</v>
      </c>
      <c r="I74" s="68" t="s">
        <v>224</v>
      </c>
      <c r="J74" s="68" t="s">
        <v>429</v>
      </c>
      <c r="K74" s="68" t="s">
        <v>227</v>
      </c>
      <c r="L74" s="68" t="s">
        <v>256</v>
      </c>
    </row>
    <row r="75" spans="2:12" ht="20.100000000000001" customHeight="1">
      <c r="B75" s="67">
        <v>20</v>
      </c>
      <c r="C75" s="68" t="s">
        <v>223</v>
      </c>
      <c r="D75" s="68" t="s">
        <v>442</v>
      </c>
      <c r="E75" s="68" t="s">
        <v>231</v>
      </c>
      <c r="F75" s="68" t="s">
        <v>109</v>
      </c>
      <c r="G75" s="69" t="s">
        <v>182</v>
      </c>
      <c r="H75" s="71">
        <v>8</v>
      </c>
      <c r="I75" s="68" t="s">
        <v>223</v>
      </c>
      <c r="J75" s="68" t="s">
        <v>430</v>
      </c>
      <c r="K75" s="68" t="s">
        <v>227</v>
      </c>
      <c r="L75" s="68" t="s">
        <v>303</v>
      </c>
    </row>
    <row r="76" spans="2:12" ht="20.100000000000001" customHeight="1">
      <c r="B76" s="67">
        <v>21</v>
      </c>
      <c r="C76" s="68" t="s">
        <v>226</v>
      </c>
      <c r="D76" s="68" t="s">
        <v>443</v>
      </c>
      <c r="E76" s="68" t="s">
        <v>231</v>
      </c>
      <c r="F76" s="68" t="s">
        <v>353</v>
      </c>
      <c r="G76" s="69" t="s">
        <v>182</v>
      </c>
      <c r="H76" s="71">
        <v>9</v>
      </c>
      <c r="I76" s="68" t="s">
        <v>226</v>
      </c>
      <c r="J76" s="68" t="s">
        <v>431</v>
      </c>
      <c r="K76" s="68" t="s">
        <v>227</v>
      </c>
      <c r="L76" s="68" t="s">
        <v>134</v>
      </c>
    </row>
    <row r="77" spans="2:12" ht="20.100000000000001" customHeight="1">
      <c r="B77" s="67">
        <v>22</v>
      </c>
      <c r="C77" s="68" t="s">
        <v>224</v>
      </c>
      <c r="D77" s="68" t="s">
        <v>444</v>
      </c>
      <c r="E77" s="68" t="s">
        <v>232</v>
      </c>
      <c r="F77" s="68" t="s">
        <v>187</v>
      </c>
      <c r="G77" s="69" t="s">
        <v>182</v>
      </c>
      <c r="H77" s="71">
        <v>13</v>
      </c>
      <c r="I77" s="68" t="s">
        <v>224</v>
      </c>
      <c r="J77" s="68" t="s">
        <v>435</v>
      </c>
      <c r="K77" s="68" t="s">
        <v>229</v>
      </c>
      <c r="L77" s="68" t="s">
        <v>258</v>
      </c>
    </row>
    <row r="78" spans="2:12" ht="20.100000000000001" customHeight="1">
      <c r="B78" s="67">
        <v>23</v>
      </c>
      <c r="C78" s="68" t="s">
        <v>223</v>
      </c>
      <c r="D78" s="68" t="s">
        <v>445</v>
      </c>
      <c r="E78" s="68" t="s">
        <v>232</v>
      </c>
      <c r="F78" s="68" t="s">
        <v>306</v>
      </c>
      <c r="G78" s="69" t="s">
        <v>182</v>
      </c>
      <c r="H78" s="71">
        <v>14</v>
      </c>
      <c r="I78" s="68" t="s">
        <v>223</v>
      </c>
      <c r="J78" s="68" t="s">
        <v>436</v>
      </c>
      <c r="K78" s="68" t="s">
        <v>229</v>
      </c>
      <c r="L78" s="68" t="s">
        <v>305</v>
      </c>
    </row>
    <row r="79" spans="2:12" ht="20.100000000000001" customHeight="1">
      <c r="B79" s="67">
        <v>24</v>
      </c>
      <c r="C79" s="68" t="s">
        <v>226</v>
      </c>
      <c r="D79" s="68" t="s">
        <v>446</v>
      </c>
      <c r="E79" s="68" t="s">
        <v>232</v>
      </c>
      <c r="F79" s="68" t="s">
        <v>354</v>
      </c>
      <c r="G79" s="69" t="s">
        <v>182</v>
      </c>
      <c r="H79" s="71">
        <v>15</v>
      </c>
      <c r="I79" s="68" t="s">
        <v>226</v>
      </c>
      <c r="J79" s="68" t="s">
        <v>437</v>
      </c>
      <c r="K79" s="68" t="s">
        <v>229</v>
      </c>
      <c r="L79" s="68" t="s">
        <v>351</v>
      </c>
    </row>
  </sheetData>
  <autoFilter ref="B4:M63">
    <filterColumn colId="11">
      <customFilters>
        <customFilter operator="greaterThan" val="0.1"/>
      </customFilters>
    </filterColumn>
  </autoFilter>
  <pageMargins left="0.7" right="0.7" top="0.75" bottom="0.75" header="0.3" footer="0.3"/>
  <pageSetup paperSize="0" scale="83" fitToHeight="0" orientation="landscape" r:id="rId1"/>
  <legacyDrawing r:id="rId2"/>
</worksheet>
</file>

<file path=xl/worksheets/sheet8.xml><?xml version="1.0" encoding="utf-8"?>
<worksheet xmlns="http://schemas.openxmlformats.org/spreadsheetml/2006/main" xmlns:r="http://schemas.openxmlformats.org/officeDocument/2006/relationships">
  <sheetPr codeName="Sheet4" filterMode="1">
    <pageSetUpPr fitToPage="1"/>
  </sheetPr>
  <dimension ref="A1:M79"/>
  <sheetViews>
    <sheetView workbookViewId="0">
      <selection activeCell="C2" sqref="C2"/>
    </sheetView>
  </sheetViews>
  <sheetFormatPr defaultColWidth="11" defaultRowHeight="20.100000000000001" customHeight="1"/>
  <cols>
    <col min="1" max="1" width="13.5" style="1" bestFit="1" customWidth="1"/>
    <col min="2" max="2" width="2.875" bestFit="1" customWidth="1"/>
    <col min="3" max="3" width="22" style="1" bestFit="1" customWidth="1"/>
    <col min="4" max="4" width="9.125" bestFit="1" customWidth="1"/>
    <col min="5" max="5" width="7" bestFit="1" customWidth="1"/>
    <col min="6" max="6" width="24.25" bestFit="1" customWidth="1"/>
    <col min="7" max="7" width="5.75" style="1" bestFit="1" customWidth="1"/>
    <col min="8" max="8" width="4.375" bestFit="1" customWidth="1"/>
    <col min="9" max="9" width="10.75" bestFit="1" customWidth="1"/>
    <col min="10" max="10" width="9.125" bestFit="1" customWidth="1"/>
    <col min="11" max="11" width="7" bestFit="1" customWidth="1"/>
    <col min="12" max="12" width="24.25" bestFit="1" customWidth="1"/>
    <col min="13" max="13" width="10.625" bestFit="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184</v>
      </c>
      <c r="C2" t="str">
        <f>Results!B3</f>
        <v>Three Player Team Event</v>
      </c>
    </row>
    <row r="3" spans="1:13" ht="20.100000000000001" customHeight="1">
      <c r="B3" s="37"/>
      <c r="C3" t="str">
        <f>Results!B4</f>
        <v>Open Theme</v>
      </c>
    </row>
    <row r="4" spans="1:13" ht="12.75" hidden="1">
      <c r="B4" s="37"/>
      <c r="M4" s="66" t="s">
        <v>181</v>
      </c>
    </row>
    <row r="5" spans="1:13" ht="12.75" hidden="1">
      <c r="B5" s="67">
        <f>Results!A8</f>
        <v>16</v>
      </c>
      <c r="C5" s="68" t="str">
        <f>Results!C8</f>
        <v>Player A</v>
      </c>
      <c r="D5" s="68" t="str">
        <f>Results!B8</f>
        <v>Team 6 A</v>
      </c>
      <c r="E5" s="68" t="str">
        <f>Results!D8</f>
        <v>Team 6</v>
      </c>
      <c r="F5" s="68" t="str">
        <f>Results!G8</f>
        <v/>
      </c>
      <c r="G5" s="69" t="s">
        <v>182</v>
      </c>
      <c r="H5" s="71">
        <f>VLOOKUP(B5,Results!$A$8:$AG$60,30,FALSE)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hidden="1">
      <c r="B6" s="67">
        <f>Results!A9</f>
        <v>17</v>
      </c>
      <c r="C6" s="68" t="str">
        <f>Results!C9</f>
        <v>Player B</v>
      </c>
      <c r="D6" s="68" t="str">
        <f>Results!B9</f>
        <v>Team 6 B</v>
      </c>
      <c r="E6" s="68" t="str">
        <f>Results!D9</f>
        <v>Team 6</v>
      </c>
      <c r="F6" s="68" t="str">
        <f>Results!G9</f>
        <v/>
      </c>
      <c r="G6" s="69" t="s">
        <v>182</v>
      </c>
      <c r="H6" s="71">
        <f>VLOOKUP(B6,Results!$A$8:$AG$60,30,FALSE)</f>
        <v>0</v>
      </c>
      <c r="I6" s="68" t="e">
        <f>VLOOKUP(H6,Results!A$8:$G$60,3,FALSE)</f>
        <v>#N/A</v>
      </c>
      <c r="J6" s="68" t="e">
        <f>VLOOKUP(H6,Results!$A$8:$G$60,2,FALSE)</f>
        <v>#N/A</v>
      </c>
      <c r="K6" s="68" t="e">
        <f>VLOOKUP(H6,Results!$A$8:$G$60,4,FALSE)</f>
        <v>#N/A</v>
      </c>
      <c r="L6" s="68" t="e">
        <f>VLOOKUP(H6,Results!$A$8:$G$60,7,FALSE)</f>
        <v>#N/A</v>
      </c>
      <c r="M6" s="1" t="e">
        <f>VLOOKUP(H6,$B$4:B6,1,FALSE)</f>
        <v>#N/A</v>
      </c>
    </row>
    <row r="7" spans="1:13" ht="12.75" hidden="1">
      <c r="B7" s="67">
        <f>Results!A10</f>
        <v>18</v>
      </c>
      <c r="C7" s="68" t="str">
        <f>Results!C10</f>
        <v>Player C</v>
      </c>
      <c r="D7" s="68" t="str">
        <f>Results!B10</f>
        <v>Team 6 C</v>
      </c>
      <c r="E7" s="68" t="str">
        <f>Results!D10</f>
        <v>Team 6</v>
      </c>
      <c r="F7" s="68" t="str">
        <f>Results!G10</f>
        <v/>
      </c>
      <c r="G7" s="69" t="s">
        <v>182</v>
      </c>
      <c r="H7" s="71">
        <f>VLOOKUP(B7,Results!$A$8:$AG$60,30,FALSE)</f>
        <v>0</v>
      </c>
      <c r="I7" s="68" t="e">
        <f>VLOOKUP(H7,Results!A$8:$G$60,3,FALSE)</f>
        <v>#N/A</v>
      </c>
      <c r="J7" s="68" t="e">
        <f>VLOOKUP(H7,Results!$A$8:$G$60,2,FALSE)</f>
        <v>#N/A</v>
      </c>
      <c r="K7" s="68" t="e">
        <f>VLOOKUP(H7,Results!$A$8:$G$60,4,FALSE)</f>
        <v>#N/A</v>
      </c>
      <c r="L7" s="68" t="e">
        <f>VLOOKUP(H7,Results!$A$8:$G$60,7,FALSE)</f>
        <v>#N/A</v>
      </c>
      <c r="M7" s="1" t="e">
        <f>VLOOKUP(H7,$B$4:B7,1,FALSE)</f>
        <v>#N/A</v>
      </c>
    </row>
    <row r="8" spans="1:13" ht="12.75" hidden="1">
      <c r="B8" s="67">
        <f>Results!A11</f>
        <v>7</v>
      </c>
      <c r="C8" s="68" t="str">
        <f>Results!C11</f>
        <v>Player A</v>
      </c>
      <c r="D8" s="68" t="str">
        <f>Results!B11</f>
        <v>Team 3 A</v>
      </c>
      <c r="E8" s="68" t="str">
        <f>Results!D11</f>
        <v>Team 3</v>
      </c>
      <c r="F8" s="68" t="str">
        <f>Results!G11</f>
        <v/>
      </c>
      <c r="G8" s="69" t="s">
        <v>182</v>
      </c>
      <c r="H8" s="71">
        <f>VLOOKUP(B8,Results!$A$8:$AG$60,30,FALSE)</f>
        <v>0</v>
      </c>
      <c r="I8" s="68" t="e">
        <f>VLOOKUP(H8,Results!A$8:$G$60,3,FALSE)</f>
        <v>#N/A</v>
      </c>
      <c r="J8" s="68" t="e">
        <f>VLOOKUP(H8,Results!$A$8:$G$60,2,FALSE)</f>
        <v>#N/A</v>
      </c>
      <c r="K8" s="68" t="e">
        <f>VLOOKUP(H8,Results!$A$8:$G$60,4,FALSE)</f>
        <v>#N/A</v>
      </c>
      <c r="L8" s="68" t="e">
        <f>VLOOKUP(H8,Results!$A$8:$G$60,7,FALSE)</f>
        <v>#N/A</v>
      </c>
      <c r="M8" s="1" t="e">
        <f>VLOOKUP(H8,$B$4:B8,1,FALSE)</f>
        <v>#N/A</v>
      </c>
    </row>
    <row r="9" spans="1:13" ht="12.75" hidden="1">
      <c r="B9" s="67">
        <f>Results!A12</f>
        <v>8</v>
      </c>
      <c r="C9" s="68" t="str">
        <f>Results!C12</f>
        <v>Player B</v>
      </c>
      <c r="D9" s="68" t="str">
        <f>Results!B12</f>
        <v>Team 3 B</v>
      </c>
      <c r="E9" s="68" t="str">
        <f>Results!D12</f>
        <v>Team 3</v>
      </c>
      <c r="F9" s="68" t="str">
        <f>Results!G12</f>
        <v/>
      </c>
      <c r="G9" s="69" t="s">
        <v>182</v>
      </c>
      <c r="H9" s="71">
        <f>VLOOKUP(B9,Results!$A$8:$AG$60,30,FALSE)</f>
        <v>0</v>
      </c>
      <c r="I9" s="68" t="e">
        <f>VLOOKUP(H9,Results!A$8:$G$60,3,FALSE)</f>
        <v>#N/A</v>
      </c>
      <c r="J9" s="68" t="e">
        <f>VLOOKUP(H9,Results!$A$8:$G$60,2,FALSE)</f>
        <v>#N/A</v>
      </c>
      <c r="K9" s="68" t="e">
        <f>VLOOKUP(H9,Results!$A$8:$G$60,4,FALSE)</f>
        <v>#N/A</v>
      </c>
      <c r="L9" s="68" t="e">
        <f>VLOOKUP(H9,Results!$A$8:$G$60,7,FALSE)</f>
        <v>#N/A</v>
      </c>
      <c r="M9" s="1" t="e">
        <f>VLOOKUP(H9,$B$4:B9,1,FALSE)</f>
        <v>#N/A</v>
      </c>
    </row>
    <row r="10" spans="1:13" ht="12.75" hidden="1">
      <c r="B10" s="67">
        <f>Results!A13</f>
        <v>9</v>
      </c>
      <c r="C10" s="68" t="str">
        <f>Results!C13</f>
        <v>Player C</v>
      </c>
      <c r="D10" s="68" t="str">
        <f>Results!B13</f>
        <v>Team 3 C</v>
      </c>
      <c r="E10" s="68" t="str">
        <f>Results!D13</f>
        <v>Team 3</v>
      </c>
      <c r="F10" s="68" t="str">
        <f>Results!G13</f>
        <v/>
      </c>
      <c r="G10" s="69" t="s">
        <v>182</v>
      </c>
      <c r="H10" s="71">
        <f>VLOOKUP(B10,Results!$A$8:$AG$60,30,FALSE)</f>
        <v>0</v>
      </c>
      <c r="I10" s="68" t="e">
        <f>VLOOKUP(H10,Results!A$8:$G$60,3,FALSE)</f>
        <v>#N/A</v>
      </c>
      <c r="J10" s="68" t="e">
        <f>VLOOKUP(H10,Results!$A$8:$G$60,2,FALSE)</f>
        <v>#N/A</v>
      </c>
      <c r="K10" s="68" t="e">
        <f>VLOOKUP(H10,Results!$A$8:$G$60,4,FALSE)</f>
        <v>#N/A</v>
      </c>
      <c r="L10" s="68" t="e">
        <f>VLOOKUP(H10,Results!$A$8:$G$60,7,FALSE)</f>
        <v>#N/A</v>
      </c>
      <c r="M10" s="1" t="e">
        <f>VLOOKUP(H10,$B$4:B10,1,FALSE)</f>
        <v>#N/A</v>
      </c>
    </row>
    <row r="11" spans="1:13" ht="12.75" hidden="1">
      <c r="B11" s="67">
        <f>Results!A14</f>
        <v>19</v>
      </c>
      <c r="C11" s="68" t="str">
        <f>Results!C14</f>
        <v>Player A</v>
      </c>
      <c r="D11" s="68" t="str">
        <f>Results!B14</f>
        <v>Team 7 A</v>
      </c>
      <c r="E11" s="68" t="str">
        <f>Results!D14</f>
        <v>Team 7</v>
      </c>
      <c r="F11" s="68" t="str">
        <f>Results!G14</f>
        <v/>
      </c>
      <c r="G11" s="69" t="s">
        <v>182</v>
      </c>
      <c r="H11" s="71">
        <f>VLOOKUP(B11,Results!$A$8:$AG$60,30,FALSE)</f>
        <v>0</v>
      </c>
      <c r="I11" s="68" t="e">
        <f>VLOOKUP(H11,Results!A$8:$G$60,3,FALSE)</f>
        <v>#N/A</v>
      </c>
      <c r="J11" s="68" t="e">
        <f>VLOOKUP(H11,Results!$A$8:$G$60,2,FALSE)</f>
        <v>#N/A</v>
      </c>
      <c r="K11" s="68" t="e">
        <f>VLOOKUP(H11,Results!$A$8:$G$60,4,FALSE)</f>
        <v>#N/A</v>
      </c>
      <c r="L11" s="68" t="e">
        <f>VLOOKUP(H11,Results!$A$8:$G$60,7,FALSE)</f>
        <v>#N/A</v>
      </c>
      <c r="M11" s="1" t="e">
        <f>VLOOKUP(H11,$B$4:B11,1,FALSE)</f>
        <v>#N/A</v>
      </c>
    </row>
    <row r="12" spans="1:13" ht="12.75" hidden="1">
      <c r="B12" s="67">
        <f>Results!A15</f>
        <v>20</v>
      </c>
      <c r="C12" s="68" t="str">
        <f>Results!C15</f>
        <v>Player B</v>
      </c>
      <c r="D12" s="68" t="str">
        <f>Results!B15</f>
        <v>Team 7 B</v>
      </c>
      <c r="E12" s="68" t="str">
        <f>Results!D15</f>
        <v>Team 7</v>
      </c>
      <c r="F12" s="68" t="str">
        <f>Results!G15</f>
        <v/>
      </c>
      <c r="G12" s="69" t="s">
        <v>182</v>
      </c>
      <c r="H12" s="71">
        <f>VLOOKUP(B12,Results!$A$8:$AG$60,30,FALSE)</f>
        <v>0</v>
      </c>
      <c r="I12" s="68" t="e">
        <f>VLOOKUP(H12,Results!A$8:$G$60,3,FALSE)</f>
        <v>#N/A</v>
      </c>
      <c r="J12" s="68" t="e">
        <f>VLOOKUP(H12,Results!$A$8:$G$60,2,FALSE)</f>
        <v>#N/A</v>
      </c>
      <c r="K12" s="68" t="e">
        <f>VLOOKUP(H12,Results!$A$8:$G$60,4,FALSE)</f>
        <v>#N/A</v>
      </c>
      <c r="L12" s="68" t="e">
        <f>VLOOKUP(H12,Results!$A$8:$G$60,7,FALSE)</f>
        <v>#N/A</v>
      </c>
      <c r="M12" s="1" t="e">
        <f>VLOOKUP(H12,$B$4:B12,1,FALSE)</f>
        <v>#N/A</v>
      </c>
    </row>
    <row r="13" spans="1:13" ht="12.75" hidden="1">
      <c r="B13" s="67">
        <f>Results!A16</f>
        <v>21</v>
      </c>
      <c r="C13" s="68" t="str">
        <f>Results!C16</f>
        <v>Player C</v>
      </c>
      <c r="D13" s="68" t="str">
        <f>Results!B16</f>
        <v>Team 7 C</v>
      </c>
      <c r="E13" s="68" t="str">
        <f>Results!D16</f>
        <v>Team 7</v>
      </c>
      <c r="F13" s="68" t="str">
        <f>Results!G16</f>
        <v/>
      </c>
      <c r="G13" s="69" t="s">
        <v>182</v>
      </c>
      <c r="H13" s="71">
        <f>VLOOKUP(B13,Results!$A$8:$AG$60,30,FALSE)</f>
        <v>0</v>
      </c>
      <c r="I13" s="68" t="e">
        <f>VLOOKUP(H13,Results!A$8:$G$60,3,FALSE)</f>
        <v>#N/A</v>
      </c>
      <c r="J13" s="68" t="e">
        <f>VLOOKUP(H13,Results!$A$8:$G$60,2,FALSE)</f>
        <v>#N/A</v>
      </c>
      <c r="K13" s="68" t="e">
        <f>VLOOKUP(H13,Results!$A$8:$G$60,4,FALSE)</f>
        <v>#N/A</v>
      </c>
      <c r="L13" s="68" t="e">
        <f>VLOOKUP(H13,Results!$A$8:$G$60,7,FALSE)</f>
        <v>#N/A</v>
      </c>
      <c r="M13" s="1" t="e">
        <f>VLOOKUP(H13,$B$4:B13,1,FALSE)</f>
        <v>#N/A</v>
      </c>
    </row>
    <row r="14" spans="1:13" ht="12.75" hidden="1">
      <c r="B14" s="67">
        <f>Results!A17</f>
        <v>1</v>
      </c>
      <c r="C14" s="68" t="str">
        <f>Results!C17</f>
        <v>Player A</v>
      </c>
      <c r="D14" s="68" t="str">
        <f>Results!B17</f>
        <v>Team 1 A</v>
      </c>
      <c r="E14" s="68" t="str">
        <f>Results!D17</f>
        <v>Team 1</v>
      </c>
      <c r="F14" s="68" t="str">
        <f>Results!G17</f>
        <v/>
      </c>
      <c r="G14" s="69" t="s">
        <v>182</v>
      </c>
      <c r="H14" s="71">
        <f>VLOOKUP(B14,Results!$A$8:$AG$60,30,FALSE)</f>
        <v>0</v>
      </c>
      <c r="I14" s="68" t="e">
        <f>VLOOKUP(H14,Results!A$8:$G$60,3,FALSE)</f>
        <v>#N/A</v>
      </c>
      <c r="J14" s="68" t="e">
        <f>VLOOKUP(H14,Results!$A$8:$G$60,2,FALSE)</f>
        <v>#N/A</v>
      </c>
      <c r="K14" s="68" t="e">
        <f>VLOOKUP(H14,Results!$A$8:$G$60,4,FALSE)</f>
        <v>#N/A</v>
      </c>
      <c r="L14" s="68" t="e">
        <f>VLOOKUP(H14,Results!$A$8:$G$60,7,FALSE)</f>
        <v>#N/A</v>
      </c>
      <c r="M14" s="1" t="e">
        <f>VLOOKUP(H14,$B$4:B14,1,FALSE)</f>
        <v>#N/A</v>
      </c>
    </row>
    <row r="15" spans="1:13" ht="12.75" hidden="1">
      <c r="B15" s="67">
        <f>Results!A18</f>
        <v>2</v>
      </c>
      <c r="C15" s="68" t="str">
        <f>Results!C18</f>
        <v>Player B</v>
      </c>
      <c r="D15" s="68" t="str">
        <f>Results!B18</f>
        <v>Team 1 B</v>
      </c>
      <c r="E15" s="68" t="str">
        <f>Results!D18</f>
        <v>Team 1</v>
      </c>
      <c r="F15" s="68" t="str">
        <f>Results!G18</f>
        <v/>
      </c>
      <c r="G15" s="69" t="s">
        <v>182</v>
      </c>
      <c r="H15" s="71">
        <f>VLOOKUP(B15,Results!$A$8:$AG$60,30,FALSE)</f>
        <v>0</v>
      </c>
      <c r="I15" s="68" t="e">
        <f>VLOOKUP(H15,Results!A$8:$G$60,3,FALSE)</f>
        <v>#N/A</v>
      </c>
      <c r="J15" s="68" t="e">
        <f>VLOOKUP(H15,Results!$A$8:$G$60,2,FALSE)</f>
        <v>#N/A</v>
      </c>
      <c r="K15" s="68" t="e">
        <f>VLOOKUP(H15,Results!$A$8:$G$60,4,FALSE)</f>
        <v>#N/A</v>
      </c>
      <c r="L15" s="68" t="e">
        <f>VLOOKUP(H15,Results!$A$8:$G$60,7,FALSE)</f>
        <v>#N/A</v>
      </c>
      <c r="M15" s="1" t="e">
        <f>VLOOKUP(H15,$B$4:B15,1,FALSE)</f>
        <v>#N/A</v>
      </c>
    </row>
    <row r="16" spans="1:13" ht="12.75" hidden="1">
      <c r="B16" s="67">
        <f>Results!A19</f>
        <v>3</v>
      </c>
      <c r="C16" s="68" t="str">
        <f>Results!C19</f>
        <v>Player C</v>
      </c>
      <c r="D16" s="68" t="str">
        <f>Results!B19</f>
        <v>Team 1 C</v>
      </c>
      <c r="E16" s="68" t="str">
        <f>Results!D19</f>
        <v>Team 1</v>
      </c>
      <c r="F16" s="68" t="str">
        <f>Results!G19</f>
        <v/>
      </c>
      <c r="G16" s="69" t="s">
        <v>182</v>
      </c>
      <c r="H16" s="71">
        <f>VLOOKUP(B16,Results!$A$8:$AG$60,30,FALSE)</f>
        <v>0</v>
      </c>
      <c r="I16" s="68" t="e">
        <f>VLOOKUP(H16,Results!A$8:$G$60,3,FALSE)</f>
        <v>#N/A</v>
      </c>
      <c r="J16" s="68" t="e">
        <f>VLOOKUP(H16,Results!$A$8:$G$60,2,FALSE)</f>
        <v>#N/A</v>
      </c>
      <c r="K16" s="68" t="e">
        <f>VLOOKUP(H16,Results!$A$8:$G$60,4,FALSE)</f>
        <v>#N/A</v>
      </c>
      <c r="L16" s="68" t="e">
        <f>VLOOKUP(H16,Results!$A$8:$G$60,7,FALSE)</f>
        <v>#N/A</v>
      </c>
      <c r="M16" s="1" t="e">
        <f>VLOOKUP(H16,$B$4:B16,1,FALSE)</f>
        <v>#N/A</v>
      </c>
    </row>
    <row r="17" spans="2:13" ht="12.75" hidden="1">
      <c r="B17" s="67">
        <f>Results!A20</f>
        <v>22</v>
      </c>
      <c r="C17" s="68" t="str">
        <f>Results!C20</f>
        <v>Player A</v>
      </c>
      <c r="D17" s="68" t="str">
        <f>Results!B20</f>
        <v>Team 8 A</v>
      </c>
      <c r="E17" s="68" t="str">
        <f>Results!D20</f>
        <v>Team 8</v>
      </c>
      <c r="F17" s="68" t="str">
        <f>Results!G20</f>
        <v/>
      </c>
      <c r="G17" s="69" t="s">
        <v>182</v>
      </c>
      <c r="H17" s="71">
        <f>VLOOKUP(B17,Results!$A$8:$AG$60,30,FALSE)</f>
        <v>0</v>
      </c>
      <c r="I17" s="68" t="e">
        <f>VLOOKUP(H17,Results!A$8:$G$60,3,FALSE)</f>
        <v>#N/A</v>
      </c>
      <c r="J17" s="68" t="e">
        <f>VLOOKUP(H17,Results!$A$8:$G$60,2,FALSE)</f>
        <v>#N/A</v>
      </c>
      <c r="K17" s="68" t="e">
        <f>VLOOKUP(H17,Results!$A$8:$G$60,4,FALSE)</f>
        <v>#N/A</v>
      </c>
      <c r="L17" s="68" t="e">
        <f>VLOOKUP(H17,Results!$A$8:$G$60,7,FALSE)</f>
        <v>#N/A</v>
      </c>
      <c r="M17" s="1" t="e">
        <f>VLOOKUP(H17,$B$4:B17,1,FALSE)</f>
        <v>#N/A</v>
      </c>
    </row>
    <row r="18" spans="2:13" ht="12.75" hidden="1">
      <c r="B18" s="67">
        <f>Results!A21</f>
        <v>23</v>
      </c>
      <c r="C18" s="68" t="str">
        <f>Results!C21</f>
        <v>Player B</v>
      </c>
      <c r="D18" s="68" t="str">
        <f>Results!B21</f>
        <v>Team 8 B</v>
      </c>
      <c r="E18" s="68" t="str">
        <f>Results!D21</f>
        <v>Team 8</v>
      </c>
      <c r="F18" s="68" t="str">
        <f>Results!G21</f>
        <v/>
      </c>
      <c r="G18" s="69" t="s">
        <v>182</v>
      </c>
      <c r="H18" s="71">
        <f>VLOOKUP(B18,Results!$A$8:$AG$60,30,FALSE)</f>
        <v>0</v>
      </c>
      <c r="I18" s="68" t="e">
        <f>VLOOKUP(H18,Results!A$8:$G$60,3,FALSE)</f>
        <v>#N/A</v>
      </c>
      <c r="J18" s="68" t="e">
        <f>VLOOKUP(H18,Results!$A$8:$G$60,2,FALSE)</f>
        <v>#N/A</v>
      </c>
      <c r="K18" s="68" t="e">
        <f>VLOOKUP(H18,Results!$A$8:$G$60,4,FALSE)</f>
        <v>#N/A</v>
      </c>
      <c r="L18" s="68" t="e">
        <f>VLOOKUP(H18,Results!$A$8:$G$60,7,FALSE)</f>
        <v>#N/A</v>
      </c>
      <c r="M18" s="1" t="e">
        <f>VLOOKUP(H18,$B$4:B18,1,FALSE)</f>
        <v>#N/A</v>
      </c>
    </row>
    <row r="19" spans="2:13" ht="12.75" hidden="1">
      <c r="B19" s="67">
        <f>Results!A22</f>
        <v>24</v>
      </c>
      <c r="C19" s="68" t="str">
        <f>Results!C22</f>
        <v>Player C</v>
      </c>
      <c r="D19" s="68" t="str">
        <f>Results!B22</f>
        <v>Team 8 C</v>
      </c>
      <c r="E19" s="68" t="str">
        <f>Results!D22</f>
        <v>Team 8</v>
      </c>
      <c r="F19" s="68" t="str">
        <f>Results!G22</f>
        <v/>
      </c>
      <c r="G19" s="69" t="s">
        <v>182</v>
      </c>
      <c r="H19" s="71">
        <f>VLOOKUP(B19,Results!$A$8:$AG$60,30,FALSE)</f>
        <v>0</v>
      </c>
      <c r="I19" s="68" t="e">
        <f>VLOOKUP(H19,Results!A$8:$G$60,3,FALSE)</f>
        <v>#N/A</v>
      </c>
      <c r="J19" s="68" t="e">
        <f>VLOOKUP(H19,Results!$A$8:$G$60,2,FALSE)</f>
        <v>#N/A</v>
      </c>
      <c r="K19" s="68" t="e">
        <f>VLOOKUP(H19,Results!$A$8:$G$60,4,FALSE)</f>
        <v>#N/A</v>
      </c>
      <c r="L19" s="68" t="e">
        <f>VLOOKUP(H19,Results!$A$8:$G$60,7,FALSE)</f>
        <v>#N/A</v>
      </c>
      <c r="M19" s="1" t="e">
        <f>VLOOKUP(H19,$B$4:B19,1,FALSE)</f>
        <v>#N/A</v>
      </c>
    </row>
    <row r="20" spans="2:13" ht="12.75" hidden="1">
      <c r="B20" s="67">
        <f>Results!A23</f>
        <v>13</v>
      </c>
      <c r="C20" s="68" t="str">
        <f>Results!C23</f>
        <v>Player A</v>
      </c>
      <c r="D20" s="68" t="str">
        <f>Results!B23</f>
        <v>Team 5 A</v>
      </c>
      <c r="E20" s="68" t="str">
        <f>Results!D23</f>
        <v>Team 5</v>
      </c>
      <c r="F20" s="68" t="str">
        <f>Results!G23</f>
        <v/>
      </c>
      <c r="G20" s="69" t="s">
        <v>182</v>
      </c>
      <c r="H20" s="71">
        <f>VLOOKUP(B20,Results!$A$8:$AG$60,30,FALSE)</f>
        <v>0</v>
      </c>
      <c r="I20" s="68" t="e">
        <f>VLOOKUP(H20,Results!A$8:$G$60,3,FALSE)</f>
        <v>#N/A</v>
      </c>
      <c r="J20" s="68" t="e">
        <f>VLOOKUP(H20,Results!$A$8:$G$60,2,FALSE)</f>
        <v>#N/A</v>
      </c>
      <c r="K20" s="68" t="e">
        <f>VLOOKUP(H20,Results!$A$8:$G$60,4,FALSE)</f>
        <v>#N/A</v>
      </c>
      <c r="L20" s="68" t="e">
        <f>VLOOKUP(H20,Results!$A$8:$G$60,7,FALSE)</f>
        <v>#N/A</v>
      </c>
      <c r="M20" s="1" t="e">
        <f>VLOOKUP(H20,$B$4:B20,1,FALSE)</f>
        <v>#N/A</v>
      </c>
    </row>
    <row r="21" spans="2:13" ht="12.75" hidden="1">
      <c r="B21" s="67">
        <f>Results!A24</f>
        <v>14</v>
      </c>
      <c r="C21" s="68" t="str">
        <f>Results!C24</f>
        <v>Player B</v>
      </c>
      <c r="D21" s="68" t="str">
        <f>Results!B24</f>
        <v>Team 5 B</v>
      </c>
      <c r="E21" s="68" t="str">
        <f>Results!D24</f>
        <v>Team 5</v>
      </c>
      <c r="F21" s="68" t="str">
        <f>Results!G24</f>
        <v/>
      </c>
      <c r="G21" s="69" t="s">
        <v>182</v>
      </c>
      <c r="H21" s="71">
        <f>VLOOKUP(B21,Results!$A$8:$AG$60,30,FALSE)</f>
        <v>0</v>
      </c>
      <c r="I21" s="68" t="e">
        <f>VLOOKUP(H21,Results!A$8:$G$60,3,FALSE)</f>
        <v>#N/A</v>
      </c>
      <c r="J21" s="68" t="e">
        <f>VLOOKUP(H21,Results!$A$8:$G$60,2,FALSE)</f>
        <v>#N/A</v>
      </c>
      <c r="K21" s="68" t="e">
        <f>VLOOKUP(H21,Results!$A$8:$G$60,4,FALSE)</f>
        <v>#N/A</v>
      </c>
      <c r="L21" s="68" t="e">
        <f>VLOOKUP(H21,Results!$A$8:$G$60,7,FALSE)</f>
        <v>#N/A</v>
      </c>
      <c r="M21" s="1" t="e">
        <f>VLOOKUP(H21,$B$4:B21,1,FALSE)</f>
        <v>#N/A</v>
      </c>
    </row>
    <row r="22" spans="2:13" ht="12.75" hidden="1">
      <c r="B22" s="67">
        <f>Results!A25</f>
        <v>15</v>
      </c>
      <c r="C22" s="68" t="str">
        <f>Results!C25</f>
        <v>Player C</v>
      </c>
      <c r="D22" s="68" t="str">
        <f>Results!B25</f>
        <v>Team 5 C</v>
      </c>
      <c r="E22" s="68" t="str">
        <f>Results!D25</f>
        <v>Team 5</v>
      </c>
      <c r="F22" s="68" t="str">
        <f>Results!G25</f>
        <v/>
      </c>
      <c r="G22" s="69" t="s">
        <v>182</v>
      </c>
      <c r="H22" s="71">
        <f>VLOOKUP(B22,Results!$A$8:$AG$60,30,FALSE)</f>
        <v>0</v>
      </c>
      <c r="I22" s="68" t="e">
        <f>VLOOKUP(H22,Results!A$8:$G$60,3,FALSE)</f>
        <v>#N/A</v>
      </c>
      <c r="J22" s="68" t="e">
        <f>VLOOKUP(H22,Results!$A$8:$G$60,2,FALSE)</f>
        <v>#N/A</v>
      </c>
      <c r="K22" s="68" t="e">
        <f>VLOOKUP(H22,Results!$A$8:$G$60,4,FALSE)</f>
        <v>#N/A</v>
      </c>
      <c r="L22" s="68" t="e">
        <f>VLOOKUP(H22,Results!$A$8:$G$60,7,FALSE)</f>
        <v>#N/A</v>
      </c>
      <c r="M22" s="1" t="e">
        <f>VLOOKUP(H22,$B$4:B22,1,FALSE)</f>
        <v>#N/A</v>
      </c>
    </row>
    <row r="23" spans="2:13" ht="12.75" hidden="1">
      <c r="B23" s="67">
        <f>Results!A26</f>
        <v>4</v>
      </c>
      <c r="C23" s="68" t="str">
        <f>Results!C26</f>
        <v>Player A</v>
      </c>
      <c r="D23" s="68" t="str">
        <f>Results!B26</f>
        <v>Team 2 A</v>
      </c>
      <c r="E23" s="68" t="str">
        <f>Results!D26</f>
        <v>Team 2</v>
      </c>
      <c r="F23" s="68" t="str">
        <f>Results!G26</f>
        <v/>
      </c>
      <c r="G23" s="69" t="s">
        <v>182</v>
      </c>
      <c r="H23" s="71">
        <f>VLOOKUP(B23,Results!$A$8:$AG$60,30,FALSE)</f>
        <v>0</v>
      </c>
      <c r="I23" s="68" t="e">
        <f>VLOOKUP(H23,Results!A$8:$G$60,3,FALSE)</f>
        <v>#N/A</v>
      </c>
      <c r="J23" s="68" t="e">
        <f>VLOOKUP(H23,Results!$A$8:$G$60,2,FALSE)</f>
        <v>#N/A</v>
      </c>
      <c r="K23" s="68" t="e">
        <f>VLOOKUP(H23,Results!$A$8:$G$60,4,FALSE)</f>
        <v>#N/A</v>
      </c>
      <c r="L23" s="68" t="e">
        <f>VLOOKUP(H23,Results!$A$8:$G$60,7,FALSE)</f>
        <v>#N/A</v>
      </c>
      <c r="M23" s="1" t="e">
        <f>VLOOKUP(H23,$B$4:B23,1,FALSE)</f>
        <v>#N/A</v>
      </c>
    </row>
    <row r="24" spans="2:13" ht="12.75" hidden="1">
      <c r="B24" s="67">
        <f>Results!A27</f>
        <v>5</v>
      </c>
      <c r="C24" s="68" t="str">
        <f>Results!C27</f>
        <v>Player B</v>
      </c>
      <c r="D24" s="68" t="str">
        <f>Results!B27</f>
        <v>Team 2 B</v>
      </c>
      <c r="E24" s="68" t="str">
        <f>Results!D27</f>
        <v>Team 2</v>
      </c>
      <c r="F24" s="68" t="str">
        <f>Results!G27</f>
        <v/>
      </c>
      <c r="G24" s="69" t="s">
        <v>182</v>
      </c>
      <c r="H24" s="71">
        <f>VLOOKUP(B24,Results!$A$8:$AG$60,30,FALSE)</f>
        <v>0</v>
      </c>
      <c r="I24" s="68" t="e">
        <f>VLOOKUP(H24,Results!A$8:$G$60,3,FALSE)</f>
        <v>#N/A</v>
      </c>
      <c r="J24" s="68" t="e">
        <f>VLOOKUP(H24,Results!$A$8:$G$60,2,FALSE)</f>
        <v>#N/A</v>
      </c>
      <c r="K24" s="68" t="e">
        <f>VLOOKUP(H24,Results!$A$8:$G$60,4,FALSE)</f>
        <v>#N/A</v>
      </c>
      <c r="L24" s="68" t="e">
        <f>VLOOKUP(H24,Results!$A$8:$G$60,7,FALSE)</f>
        <v>#N/A</v>
      </c>
      <c r="M24" s="1" t="e">
        <f>VLOOKUP(H24,$B$4:B24,1,FALSE)</f>
        <v>#N/A</v>
      </c>
    </row>
    <row r="25" spans="2:13" ht="12.75" hidden="1">
      <c r="B25" s="67">
        <f>Results!A28</f>
        <v>6</v>
      </c>
      <c r="C25" s="68" t="str">
        <f>Results!C28</f>
        <v>Player C</v>
      </c>
      <c r="D25" s="68" t="str">
        <f>Results!B28</f>
        <v>Team 2 C</v>
      </c>
      <c r="E25" s="68" t="str">
        <f>Results!D28</f>
        <v>Team 2</v>
      </c>
      <c r="F25" s="68" t="str">
        <f>Results!G28</f>
        <v/>
      </c>
      <c r="G25" s="69" t="s">
        <v>182</v>
      </c>
      <c r="H25" s="71">
        <f>VLOOKUP(B25,Results!$A$8:$AG$60,30,FALSE)</f>
        <v>0</v>
      </c>
      <c r="I25" s="68" t="e">
        <f>VLOOKUP(H25,Results!A$8:$G$60,3,FALSE)</f>
        <v>#N/A</v>
      </c>
      <c r="J25" s="68" t="e">
        <f>VLOOKUP(H25,Results!$A$8:$G$60,2,FALSE)</f>
        <v>#N/A</v>
      </c>
      <c r="K25" s="68" t="e">
        <f>VLOOKUP(H25,Results!$A$8:$G$60,4,FALSE)</f>
        <v>#N/A</v>
      </c>
      <c r="L25" s="68" t="e">
        <f>VLOOKUP(H25,Results!$A$8:$G$60,7,FALSE)</f>
        <v>#N/A</v>
      </c>
      <c r="M25" s="1" t="e">
        <f>VLOOKUP(H25,$B$4:B25,1,FALSE)</f>
        <v>#N/A</v>
      </c>
    </row>
    <row r="26" spans="2:13" ht="12.75" hidden="1">
      <c r="B26" s="67">
        <f>Results!A29</f>
        <v>10</v>
      </c>
      <c r="C26" s="68" t="str">
        <f>Results!C29</f>
        <v>Player A</v>
      </c>
      <c r="D26" s="68" t="str">
        <f>Results!B29</f>
        <v>Team 4 A</v>
      </c>
      <c r="E26" s="68" t="str">
        <f>Results!D29</f>
        <v>Team 4</v>
      </c>
      <c r="F26" s="68" t="str">
        <f>Results!G29</f>
        <v/>
      </c>
      <c r="G26" s="69" t="s">
        <v>182</v>
      </c>
      <c r="H26" s="71">
        <f>VLOOKUP(B26,Results!$A$8:$AG$60,30,FALSE)</f>
        <v>0</v>
      </c>
      <c r="I26" s="68" t="e">
        <f>VLOOKUP(H26,Results!A$8:$G$60,3,FALSE)</f>
        <v>#N/A</v>
      </c>
      <c r="J26" s="68" t="e">
        <f>VLOOKUP(H26,Results!$A$8:$G$60,2,FALSE)</f>
        <v>#N/A</v>
      </c>
      <c r="K26" s="68" t="e">
        <f>VLOOKUP(H26,Results!$A$8:$G$60,4,FALSE)</f>
        <v>#N/A</v>
      </c>
      <c r="L26" s="68" t="e">
        <f>VLOOKUP(H26,Results!$A$8:$G$60,7,FALSE)</f>
        <v>#N/A</v>
      </c>
      <c r="M26" s="1" t="e">
        <f>VLOOKUP(H26,$B$4:B26,1,FALSE)</f>
        <v>#N/A</v>
      </c>
    </row>
    <row r="27" spans="2:13" ht="12.75" hidden="1">
      <c r="B27" s="67">
        <f>Results!A30</f>
        <v>11</v>
      </c>
      <c r="C27" s="68" t="str">
        <f>Results!C30</f>
        <v>Player B</v>
      </c>
      <c r="D27" s="68" t="str">
        <f>Results!B30</f>
        <v>Team 4 B</v>
      </c>
      <c r="E27" s="68" t="str">
        <f>Results!D30</f>
        <v>Team 4</v>
      </c>
      <c r="F27" s="68" t="str">
        <f>Results!G30</f>
        <v/>
      </c>
      <c r="G27" s="69" t="s">
        <v>182</v>
      </c>
      <c r="H27" s="71">
        <f>VLOOKUP(B27,Results!$A$8:$AG$60,30,FALSE)</f>
        <v>0</v>
      </c>
      <c r="I27" s="68" t="e">
        <f>VLOOKUP(H27,Results!A$8:$G$60,3,FALSE)</f>
        <v>#N/A</v>
      </c>
      <c r="J27" s="68" t="e">
        <f>VLOOKUP(H27,Results!$A$8:$G$60,2,FALSE)</f>
        <v>#N/A</v>
      </c>
      <c r="K27" s="68" t="e">
        <f>VLOOKUP(H27,Results!$A$8:$G$60,4,FALSE)</f>
        <v>#N/A</v>
      </c>
      <c r="L27" s="68" t="e">
        <f>VLOOKUP(H27,Results!$A$8:$G$60,7,FALSE)</f>
        <v>#N/A</v>
      </c>
      <c r="M27" s="1" t="e">
        <f>VLOOKUP(H27,$B$4:B27,1,FALSE)</f>
        <v>#N/A</v>
      </c>
    </row>
    <row r="28" spans="2:13" ht="12.75" hidden="1">
      <c r="B28" s="67">
        <f>Results!A31</f>
        <v>12</v>
      </c>
      <c r="C28" s="68" t="str">
        <f>Results!C31</f>
        <v>Player C</v>
      </c>
      <c r="D28" s="68" t="str">
        <f>Results!B31</f>
        <v>Team 4 C</v>
      </c>
      <c r="E28" s="68" t="str">
        <f>Results!D31</f>
        <v>Team 4</v>
      </c>
      <c r="F28" s="68" t="str">
        <f>Results!G31</f>
        <v/>
      </c>
      <c r="G28" s="69" t="s">
        <v>182</v>
      </c>
      <c r="H28" s="71">
        <f>VLOOKUP(B28,Results!$A$8:$AG$60,30,FALSE)</f>
        <v>0</v>
      </c>
      <c r="I28" s="68" t="e">
        <f>VLOOKUP(H28,Results!A$8:$G$60,3,FALSE)</f>
        <v>#N/A</v>
      </c>
      <c r="J28" s="68" t="e">
        <f>VLOOKUP(H28,Results!$A$8:$G$60,2,FALSE)</f>
        <v>#N/A</v>
      </c>
      <c r="K28" s="68" t="e">
        <f>VLOOKUP(H28,Results!$A$8:$G$60,4,FALSE)</f>
        <v>#N/A</v>
      </c>
      <c r="L28" s="68" t="e">
        <f>VLOOKUP(H28,Results!$A$8:$G$60,7,FALSE)</f>
        <v>#N/A</v>
      </c>
      <c r="M28" s="1" t="e">
        <f>VLOOKUP(H28,$B$4:B28,1,FALSE)</f>
        <v>#N/A</v>
      </c>
    </row>
    <row r="29" spans="2:13" ht="12.75" hidden="1">
      <c r="B29" s="67">
        <f>Results!A32</f>
        <v>25</v>
      </c>
      <c r="C29" s="68" t="str">
        <f>Results!C32</f>
        <v>Player A</v>
      </c>
      <c r="D29" s="68" t="str">
        <f>Results!B32</f>
        <v>Team 9 A</v>
      </c>
      <c r="E29" s="68" t="str">
        <f>Results!D32</f>
        <v>Team 9</v>
      </c>
      <c r="F29" s="68" t="str">
        <f>Results!G32</f>
        <v/>
      </c>
      <c r="G29" s="69" t="s">
        <v>182</v>
      </c>
      <c r="H29" s="71">
        <f>VLOOKUP(B29,Results!$A$8:$AG$60,30,FALSE)</f>
        <v>0</v>
      </c>
      <c r="I29" s="68" t="e">
        <f>VLOOKUP(H29,Results!A$8:$G$60,3,FALSE)</f>
        <v>#N/A</v>
      </c>
      <c r="J29" s="68" t="e">
        <f>VLOOKUP(H29,Results!$A$8:$G$60,2,FALSE)</f>
        <v>#N/A</v>
      </c>
      <c r="K29" s="68" t="e">
        <f>VLOOKUP(H29,Results!$A$8:$G$60,4,FALSE)</f>
        <v>#N/A</v>
      </c>
      <c r="L29" s="68" t="e">
        <f>VLOOKUP(H29,Results!$A$8:$G$60,7,FALSE)</f>
        <v>#N/A</v>
      </c>
      <c r="M29" s="1" t="e">
        <f>VLOOKUP(H29,$B$4:B29,1,FALSE)</f>
        <v>#N/A</v>
      </c>
    </row>
    <row r="30" spans="2:13" ht="12.75" hidden="1">
      <c r="B30" s="67">
        <f>Results!A33</f>
        <v>26</v>
      </c>
      <c r="C30" s="68" t="str">
        <f>Results!C33</f>
        <v>Player B</v>
      </c>
      <c r="D30" s="68" t="str">
        <f>Results!B33</f>
        <v>Team 9 B</v>
      </c>
      <c r="E30" s="68" t="str">
        <f>Results!D33</f>
        <v>Team 9</v>
      </c>
      <c r="F30" s="68" t="str">
        <f>Results!G33</f>
        <v/>
      </c>
      <c r="G30" s="69" t="s">
        <v>182</v>
      </c>
      <c r="H30" s="71">
        <f>VLOOKUP(B30,Results!$A$8:$AG$60,30,FALSE)</f>
        <v>0</v>
      </c>
      <c r="I30" s="68" t="e">
        <f>VLOOKUP(H30,Results!A$8:$G$60,3,FALSE)</f>
        <v>#N/A</v>
      </c>
      <c r="J30" s="68" t="e">
        <f>VLOOKUP(H30,Results!$A$8:$G$60,2,FALSE)</f>
        <v>#N/A</v>
      </c>
      <c r="K30" s="68" t="e">
        <f>VLOOKUP(H30,Results!$A$8:$G$60,4,FALSE)</f>
        <v>#N/A</v>
      </c>
      <c r="L30" s="68" t="e">
        <f>VLOOKUP(H30,Results!$A$8:$G$60,7,FALSE)</f>
        <v>#N/A</v>
      </c>
      <c r="M30" s="1" t="e">
        <f>VLOOKUP(H30,$B$4:B30,1,FALSE)</f>
        <v>#N/A</v>
      </c>
    </row>
    <row r="31" spans="2:13" ht="12.75" hidden="1">
      <c r="B31" s="67">
        <f>Results!A34</f>
        <v>27</v>
      </c>
      <c r="C31" s="68" t="str">
        <f>Results!C34</f>
        <v>Player C</v>
      </c>
      <c r="D31" s="68" t="str">
        <f>Results!B34</f>
        <v>Team 9 C</v>
      </c>
      <c r="E31" s="68" t="str">
        <f>Results!D34</f>
        <v>Team 9</v>
      </c>
      <c r="F31" s="68" t="str">
        <f>Results!G34</f>
        <v/>
      </c>
      <c r="G31" s="69" t="s">
        <v>182</v>
      </c>
      <c r="H31" s="71">
        <f>VLOOKUP(B31,Results!$A$8:$AG$60,30,FALSE)</f>
        <v>0</v>
      </c>
      <c r="I31" s="68" t="e">
        <f>VLOOKUP(H31,Results!A$8:$G$60,3,FALSE)</f>
        <v>#N/A</v>
      </c>
      <c r="J31" s="68" t="e">
        <f>VLOOKUP(H31,Results!$A$8:$G$60,2,FALSE)</f>
        <v>#N/A</v>
      </c>
      <c r="K31" s="68" t="e">
        <f>VLOOKUP(H31,Results!$A$8:$G$60,4,FALSE)</f>
        <v>#N/A</v>
      </c>
      <c r="L31" s="68" t="e">
        <f>VLOOKUP(H31,Results!$A$8:$G$60,7,FALSE)</f>
        <v>#N/A</v>
      </c>
      <c r="M31" s="1" t="e">
        <f>VLOOKUP(H31,$B$4:B31,1,FALSE)</f>
        <v>#N/A</v>
      </c>
    </row>
    <row r="32" spans="2:13" ht="12.75" hidden="1">
      <c r="B32" s="67">
        <f>Results!A35</f>
        <v>28</v>
      </c>
      <c r="C32" s="68" t="str">
        <f>Results!C35</f>
        <v>Player A</v>
      </c>
      <c r="D32" s="68" t="str">
        <f>Results!B35</f>
        <v>Team 10 A</v>
      </c>
      <c r="E32" s="68" t="str">
        <f>Results!D35</f>
        <v>Team 10</v>
      </c>
      <c r="F32" s="68" t="str">
        <f>Results!G35</f>
        <v/>
      </c>
      <c r="G32" s="69" t="s">
        <v>182</v>
      </c>
      <c r="H32" s="71">
        <f>VLOOKUP(B32,Results!$A$8:$AG$60,30,FALSE)</f>
        <v>0</v>
      </c>
      <c r="I32" s="68" t="e">
        <f>VLOOKUP(H32,Results!A$8:$G$60,3,FALSE)</f>
        <v>#N/A</v>
      </c>
      <c r="J32" s="68" t="e">
        <f>VLOOKUP(H32,Results!$A$8:$G$60,2,FALSE)</f>
        <v>#N/A</v>
      </c>
      <c r="K32" s="68" t="e">
        <f>VLOOKUP(H32,Results!$A$8:$G$60,4,FALSE)</f>
        <v>#N/A</v>
      </c>
      <c r="L32" s="68" t="e">
        <f>VLOOKUP(H32,Results!$A$8:$G$60,7,FALSE)</f>
        <v>#N/A</v>
      </c>
      <c r="M32" s="1" t="e">
        <f>VLOOKUP(H32,$B$4:B32,1,FALSE)</f>
        <v>#N/A</v>
      </c>
    </row>
    <row r="33" spans="2:13" ht="12.75" hidden="1">
      <c r="B33" s="67">
        <f>Results!A36</f>
        <v>29</v>
      </c>
      <c r="C33" s="68" t="str">
        <f>Results!C36</f>
        <v>Player B</v>
      </c>
      <c r="D33" s="68" t="str">
        <f>Results!B36</f>
        <v>Team 10 B</v>
      </c>
      <c r="E33" s="68" t="str">
        <f>Results!D36</f>
        <v>Team 10</v>
      </c>
      <c r="F33" s="68" t="str">
        <f>Results!G36</f>
        <v/>
      </c>
      <c r="G33" s="69" t="s">
        <v>182</v>
      </c>
      <c r="H33" s="71">
        <f>VLOOKUP(B33,Results!$A$8:$AG$60,30,FALSE)</f>
        <v>0</v>
      </c>
      <c r="I33" s="68" t="e">
        <f>VLOOKUP(H33,Results!A$8:$G$60,3,FALSE)</f>
        <v>#N/A</v>
      </c>
      <c r="J33" s="68" t="e">
        <f>VLOOKUP(H33,Results!$A$8:$G$60,2,FALSE)</f>
        <v>#N/A</v>
      </c>
      <c r="K33" s="68" t="e">
        <f>VLOOKUP(H33,Results!$A$8:$G$60,4,FALSE)</f>
        <v>#N/A</v>
      </c>
      <c r="L33" s="68" t="e">
        <f>VLOOKUP(H33,Results!$A$8:$G$60,7,FALSE)</f>
        <v>#N/A</v>
      </c>
      <c r="M33" s="1" t="e">
        <f>VLOOKUP(H33,$B$4:B33,1,FALSE)</f>
        <v>#N/A</v>
      </c>
    </row>
    <row r="34" spans="2:13" ht="12.75" hidden="1">
      <c r="B34" s="67">
        <f>Results!A37</f>
        <v>30</v>
      </c>
      <c r="C34" s="68" t="str">
        <f>Results!C37</f>
        <v>Player C</v>
      </c>
      <c r="D34" s="68" t="str">
        <f>Results!B37</f>
        <v>Team 10 C</v>
      </c>
      <c r="E34" s="68" t="str">
        <f>Results!D37</f>
        <v>Team 10</v>
      </c>
      <c r="F34" s="68" t="str">
        <f>Results!G37</f>
        <v/>
      </c>
      <c r="G34" s="69" t="s">
        <v>182</v>
      </c>
      <c r="H34" s="71">
        <f>VLOOKUP(B34,Results!$A$8:$AG$60,30,FALSE)</f>
        <v>0</v>
      </c>
      <c r="I34" s="68" t="e">
        <f>VLOOKUP(H34,Results!A$8:$G$60,3,FALSE)</f>
        <v>#N/A</v>
      </c>
      <c r="J34" s="68" t="e">
        <f>VLOOKUP(H34,Results!$A$8:$G$60,2,FALSE)</f>
        <v>#N/A</v>
      </c>
      <c r="K34" s="68" t="e">
        <f>VLOOKUP(H34,Results!$A$8:$G$60,4,FALSE)</f>
        <v>#N/A</v>
      </c>
      <c r="L34" s="68" t="e">
        <f>VLOOKUP(H34,Results!$A$8:$G$60,7,FALSE)</f>
        <v>#N/A</v>
      </c>
      <c r="M34" s="1" t="e">
        <f>VLOOKUP(H34,$B$4:B34,1,FALSE)</f>
        <v>#N/A</v>
      </c>
    </row>
    <row r="35" spans="2:13" ht="12.75" hidden="1">
      <c r="B35" s="67">
        <f>Results!A38</f>
        <v>0</v>
      </c>
      <c r="C35" s="68">
        <f>Results!C38</f>
        <v>0</v>
      </c>
      <c r="D35" s="68">
        <f>Results!B38</f>
        <v>0</v>
      </c>
      <c r="E35" s="68">
        <f>Results!D38</f>
        <v>0</v>
      </c>
      <c r="F35" s="68" t="str">
        <f>Results!G38</f>
        <v/>
      </c>
      <c r="G35" s="69" t="s">
        <v>182</v>
      </c>
      <c r="H35" s="71" t="e">
        <f>VLOOKUP(B35,Results!$A$8:$AG$60,30,FALSE)</f>
        <v>#N/A</v>
      </c>
      <c r="I35" s="68" t="e">
        <f>VLOOKUP(H35,Results!A$8:$G$60,3,FALSE)</f>
        <v>#N/A</v>
      </c>
      <c r="J35" s="68" t="e">
        <f>VLOOKUP(H35,Results!$A$8:$G$60,2,FALSE)</f>
        <v>#N/A</v>
      </c>
      <c r="K35" s="68" t="e">
        <f>VLOOKUP(H35,Results!$A$8:$G$60,4,FALSE)</f>
        <v>#N/A</v>
      </c>
      <c r="L35" s="68" t="e">
        <f>VLOOKUP(H35,Results!$A$8:$G$60,7,FALSE)</f>
        <v>#N/A</v>
      </c>
      <c r="M35" s="1" t="e">
        <f>VLOOKUP(H35,$B$4:B35,1,FALSE)</f>
        <v>#N/A</v>
      </c>
    </row>
    <row r="36" spans="2:13" ht="12.75" hidden="1">
      <c r="B36" s="67">
        <f>Results!A39</f>
        <v>0</v>
      </c>
      <c r="C36" s="68">
        <f>Results!C39</f>
        <v>0</v>
      </c>
      <c r="D36" s="68">
        <f>Results!B39</f>
        <v>0</v>
      </c>
      <c r="E36" s="68">
        <f>Results!D39</f>
        <v>0</v>
      </c>
      <c r="F36" s="68" t="str">
        <f>Results!G39</f>
        <v/>
      </c>
      <c r="G36" s="69" t="s">
        <v>182</v>
      </c>
      <c r="H36" s="71" t="e">
        <f>VLOOKUP(B36,Results!$A$8:$AG$60,30,FALSE)</f>
        <v>#N/A</v>
      </c>
      <c r="I36" s="68" t="e">
        <f>VLOOKUP(H36,Results!A$8:$G$60,3,FALSE)</f>
        <v>#N/A</v>
      </c>
      <c r="J36" s="68" t="e">
        <f>VLOOKUP(H36,Results!$A$8:$G$60,2,FALSE)</f>
        <v>#N/A</v>
      </c>
      <c r="K36" s="68" t="e">
        <f>VLOOKUP(H36,Results!$A$8:$G$60,4,FALSE)</f>
        <v>#N/A</v>
      </c>
      <c r="L36" s="68" t="e">
        <f>VLOOKUP(H36,Results!$A$8:$G$60,7,FALSE)</f>
        <v>#N/A</v>
      </c>
      <c r="M36" s="1" t="e">
        <f>VLOOKUP(H36,$B$4:B36,1,FALSE)</f>
        <v>#N/A</v>
      </c>
    </row>
    <row r="37" spans="2:13" ht="12.75" hidden="1">
      <c r="B37" s="67">
        <f>Results!A40</f>
        <v>0</v>
      </c>
      <c r="C37" s="68">
        <f>Results!C40</f>
        <v>0</v>
      </c>
      <c r="D37" s="68">
        <f>Results!B40</f>
        <v>0</v>
      </c>
      <c r="E37" s="68">
        <f>Results!D40</f>
        <v>0</v>
      </c>
      <c r="F37" s="68" t="str">
        <f>Results!G40</f>
        <v/>
      </c>
      <c r="G37" s="69" t="s">
        <v>182</v>
      </c>
      <c r="H37" s="71" t="e">
        <f>VLOOKUP(B37,Results!$A$8:$AG$60,30,FALSE)</f>
        <v>#N/A</v>
      </c>
      <c r="I37" s="68" t="e">
        <f>VLOOKUP(H37,Results!A$8:$G$60,3,FALSE)</f>
        <v>#N/A</v>
      </c>
      <c r="J37" s="68" t="e">
        <f>VLOOKUP(H37,Results!$A$8:$G$60,2,FALSE)</f>
        <v>#N/A</v>
      </c>
      <c r="K37" s="68" t="e">
        <f>VLOOKUP(H37,Results!$A$8:$G$60,4,FALSE)</f>
        <v>#N/A</v>
      </c>
      <c r="L37" s="68" t="e">
        <f>VLOOKUP(H37,Results!$A$8:$G$60,7,FALSE)</f>
        <v>#N/A</v>
      </c>
      <c r="M37" s="1" t="e">
        <f>VLOOKUP(H37,$B$4:B37,1,FALSE)</f>
        <v>#N/A</v>
      </c>
    </row>
    <row r="38" spans="2:13" ht="12.75" hidden="1">
      <c r="B38" s="67">
        <f>Results!A41</f>
        <v>0</v>
      </c>
      <c r="C38" s="68">
        <f>Results!C41</f>
        <v>0</v>
      </c>
      <c r="D38" s="68">
        <f>Results!B41</f>
        <v>0</v>
      </c>
      <c r="E38" s="68">
        <f>Results!D41</f>
        <v>0</v>
      </c>
      <c r="F38" s="68" t="str">
        <f>Results!G41</f>
        <v/>
      </c>
      <c r="G38" s="69" t="s">
        <v>182</v>
      </c>
      <c r="H38" s="71" t="e">
        <f>VLOOKUP(B38,Results!$A$8:$AG$60,30,FALSE)</f>
        <v>#N/A</v>
      </c>
      <c r="I38" s="68" t="e">
        <f>VLOOKUP(H38,Results!A$8:$G$60,3,FALSE)</f>
        <v>#N/A</v>
      </c>
      <c r="J38" s="68" t="e">
        <f>VLOOKUP(H38,Results!$A$8:$G$60,2,FALSE)</f>
        <v>#N/A</v>
      </c>
      <c r="K38" s="68" t="e">
        <f>VLOOKUP(H38,Results!$A$8:$G$60,4,FALSE)</f>
        <v>#N/A</v>
      </c>
      <c r="L38" s="68" t="e">
        <f>VLOOKUP(H38,Results!$A$8:$G$60,7,FALSE)</f>
        <v>#N/A</v>
      </c>
      <c r="M38" s="1" t="e">
        <f>VLOOKUP(H38,$B$4:B38,1,FALSE)</f>
        <v>#N/A</v>
      </c>
    </row>
    <row r="39" spans="2:13" ht="12.75" hidden="1">
      <c r="B39" s="67">
        <f>Results!A42</f>
        <v>0</v>
      </c>
      <c r="C39" s="68">
        <f>Results!C42</f>
        <v>0</v>
      </c>
      <c r="D39" s="68">
        <f>Results!B42</f>
        <v>0</v>
      </c>
      <c r="E39" s="68">
        <f>Results!D42</f>
        <v>0</v>
      </c>
      <c r="F39" s="68" t="str">
        <f>Results!G42</f>
        <v/>
      </c>
      <c r="G39" s="69" t="s">
        <v>182</v>
      </c>
      <c r="H39" s="71" t="e">
        <f>VLOOKUP(B39,Results!$A$8:$AG$60,30,FALSE)</f>
        <v>#N/A</v>
      </c>
      <c r="I39" s="68" t="e">
        <f>VLOOKUP(H39,Results!A$8:$G$60,3,FALSE)</f>
        <v>#N/A</v>
      </c>
      <c r="J39" s="68" t="e">
        <f>VLOOKUP(H39,Results!$A$8:$G$60,2,FALSE)</f>
        <v>#N/A</v>
      </c>
      <c r="K39" s="68" t="e">
        <f>VLOOKUP(H39,Results!$A$8:$G$60,4,FALSE)</f>
        <v>#N/A</v>
      </c>
      <c r="L39" s="68" t="e">
        <f>VLOOKUP(H39,Results!$A$8:$G$60,7,FALSE)</f>
        <v>#N/A</v>
      </c>
      <c r="M39" s="1" t="e">
        <f>VLOOKUP(H39,$B$4:B39,1,FALSE)</f>
        <v>#N/A</v>
      </c>
    </row>
    <row r="40" spans="2:13" ht="12.75" hidden="1">
      <c r="B40" s="67">
        <f>Results!A43</f>
        <v>0</v>
      </c>
      <c r="C40" s="68">
        <f>Results!C43</f>
        <v>0</v>
      </c>
      <c r="D40" s="68">
        <f>Results!B43</f>
        <v>0</v>
      </c>
      <c r="E40" s="68">
        <f>Results!D43</f>
        <v>0</v>
      </c>
      <c r="F40" s="68" t="str">
        <f>Results!G43</f>
        <v/>
      </c>
      <c r="G40" s="69" t="s">
        <v>182</v>
      </c>
      <c r="H40" s="71" t="e">
        <f>VLOOKUP(B40,Results!$A$8:$AG$60,30,FALSE)</f>
        <v>#N/A</v>
      </c>
      <c r="I40" s="68" t="e">
        <f>VLOOKUP(H40,Results!A$8:$G$60,3,FALSE)</f>
        <v>#N/A</v>
      </c>
      <c r="J40" s="68" t="e">
        <f>VLOOKUP(H40,Results!$A$8:$G$60,2,FALSE)</f>
        <v>#N/A</v>
      </c>
      <c r="K40" s="68" t="e">
        <f>VLOOKUP(H40,Results!$A$8:$G$60,4,FALSE)</f>
        <v>#N/A</v>
      </c>
      <c r="L40" s="68" t="e">
        <f>VLOOKUP(H40,Results!$A$8:$G$60,7,FALSE)</f>
        <v>#N/A</v>
      </c>
      <c r="M40" s="1" t="e">
        <f>VLOOKUP(H40,$B$4:B40,1,FALSE)</f>
        <v>#N/A</v>
      </c>
    </row>
    <row r="41" spans="2:13" ht="12.75" hidden="1">
      <c r="B41" s="67">
        <f>Results!A44</f>
        <v>0</v>
      </c>
      <c r="C41" s="68">
        <f>Results!C44</f>
        <v>0</v>
      </c>
      <c r="D41" s="68">
        <f>Results!B44</f>
        <v>0</v>
      </c>
      <c r="E41" s="68">
        <f>Results!D44</f>
        <v>0</v>
      </c>
      <c r="F41" s="68" t="str">
        <f>Results!G44</f>
        <v/>
      </c>
      <c r="G41" s="69" t="s">
        <v>182</v>
      </c>
      <c r="H41" s="71" t="e">
        <f>VLOOKUP(B41,Results!$A$8:$AG$60,30,FALSE)</f>
        <v>#N/A</v>
      </c>
      <c r="I41" s="68" t="e">
        <f>VLOOKUP(H41,Results!A$8:$G$60,3,FALSE)</f>
        <v>#N/A</v>
      </c>
      <c r="J41" s="68" t="e">
        <f>VLOOKUP(H41,Results!$A$8:$G$60,2,FALSE)</f>
        <v>#N/A</v>
      </c>
      <c r="K41" s="68" t="e">
        <f>VLOOKUP(H41,Results!$A$8:$G$60,4,FALSE)</f>
        <v>#N/A</v>
      </c>
      <c r="L41" s="68" t="e">
        <f>VLOOKUP(H41,Results!$A$8:$G$60,7,FALSE)</f>
        <v>#N/A</v>
      </c>
      <c r="M41" s="1" t="e">
        <f>VLOOKUP(H41,$B$4:B41,1,FALSE)</f>
        <v>#N/A</v>
      </c>
    </row>
    <row r="42" spans="2:13" ht="12.75" hidden="1">
      <c r="B42" s="67">
        <f>Results!A45</f>
        <v>0</v>
      </c>
      <c r="C42" s="68">
        <f>Results!C45</f>
        <v>0</v>
      </c>
      <c r="D42" s="68">
        <f>Results!B45</f>
        <v>0</v>
      </c>
      <c r="E42" s="68">
        <f>Results!D45</f>
        <v>0</v>
      </c>
      <c r="F42" s="68" t="str">
        <f>Results!G45</f>
        <v/>
      </c>
      <c r="G42" s="69" t="s">
        <v>182</v>
      </c>
      <c r="H42" s="71" t="e">
        <f>VLOOKUP(B42,Results!$A$8:$AG$60,30,FALSE)</f>
        <v>#N/A</v>
      </c>
      <c r="I42" s="68" t="e">
        <f>VLOOKUP(H42,Results!A$8:$G$60,3,FALSE)</f>
        <v>#N/A</v>
      </c>
      <c r="J42" s="68" t="e">
        <f>VLOOKUP(H42,Results!$A$8:$G$60,2,FALSE)</f>
        <v>#N/A</v>
      </c>
      <c r="K42" s="68" t="e">
        <f>VLOOKUP(H42,Results!$A$8:$G$60,4,FALSE)</f>
        <v>#N/A</v>
      </c>
      <c r="L42" s="68" t="e">
        <f>VLOOKUP(H42,Results!$A$8:$G$60,7,FALSE)</f>
        <v>#N/A</v>
      </c>
      <c r="M42" s="1" t="e">
        <f>VLOOKUP(H42,$B$4:B42,1,FALSE)</f>
        <v>#N/A</v>
      </c>
    </row>
    <row r="43" spans="2:13" ht="12.75" hidden="1">
      <c r="B43" s="67">
        <f>Results!A46</f>
        <v>0</v>
      </c>
      <c r="C43" s="68">
        <f>Results!C46</f>
        <v>0</v>
      </c>
      <c r="D43" s="68">
        <f>Results!B46</f>
        <v>0</v>
      </c>
      <c r="E43" s="68">
        <f>Results!D46</f>
        <v>0</v>
      </c>
      <c r="F43" s="68" t="str">
        <f>Results!G46</f>
        <v/>
      </c>
      <c r="G43" s="69" t="s">
        <v>182</v>
      </c>
      <c r="H43" s="71" t="e">
        <f>VLOOKUP(B43,Results!$A$8:$AG$60,30,FALSE)</f>
        <v>#N/A</v>
      </c>
      <c r="I43" s="68" t="e">
        <f>VLOOKUP(H43,Results!A$8:$G$60,3,FALSE)</f>
        <v>#N/A</v>
      </c>
      <c r="J43" s="68" t="e">
        <f>VLOOKUP(H43,Results!$A$8:$G$60,2,FALSE)</f>
        <v>#N/A</v>
      </c>
      <c r="K43" s="68" t="e">
        <f>VLOOKUP(H43,Results!$A$8:$G$60,4,FALSE)</f>
        <v>#N/A</v>
      </c>
      <c r="L43" s="68" t="e">
        <f>VLOOKUP(H43,Results!$A$8:$G$60,7,FALSE)</f>
        <v>#N/A</v>
      </c>
      <c r="M43" s="1" t="e">
        <f>VLOOKUP(H43,$B$4:B43,1,FALSE)</f>
        <v>#N/A</v>
      </c>
    </row>
    <row r="44" spans="2:13" ht="12.75" hidden="1">
      <c r="B44" s="67">
        <f>Results!A47</f>
        <v>0</v>
      </c>
      <c r="C44" s="68">
        <f>Results!C47</f>
        <v>0</v>
      </c>
      <c r="D44" s="68">
        <f>Results!B47</f>
        <v>0</v>
      </c>
      <c r="E44" s="68">
        <f>Results!D47</f>
        <v>0</v>
      </c>
      <c r="F44" s="68" t="str">
        <f>Results!G47</f>
        <v/>
      </c>
      <c r="G44" s="69" t="s">
        <v>182</v>
      </c>
      <c r="H44" s="71" t="e">
        <f>VLOOKUP(B44,Results!$A$8:$AG$60,30,FALSE)</f>
        <v>#N/A</v>
      </c>
      <c r="I44" s="68" t="e">
        <f>VLOOKUP(H44,Results!A$8:$G$60,3,FALSE)</f>
        <v>#N/A</v>
      </c>
      <c r="J44" s="68" t="e">
        <f>VLOOKUP(H44,Results!$A$8:$G$60,2,FALSE)</f>
        <v>#N/A</v>
      </c>
      <c r="K44" s="68" t="e">
        <f>VLOOKUP(H44,Results!$A$8:$G$60,4,FALSE)</f>
        <v>#N/A</v>
      </c>
      <c r="L44" s="68" t="e">
        <f>VLOOKUP(H44,Results!$A$8:$G$60,7,FALSE)</f>
        <v>#N/A</v>
      </c>
      <c r="M44" s="1" t="e">
        <f>VLOOKUP(H44,$B$4:B44,1,FALSE)</f>
        <v>#N/A</v>
      </c>
    </row>
    <row r="45" spans="2:13" ht="12.75" hidden="1">
      <c r="B45" s="67">
        <f>Results!A48</f>
        <v>0</v>
      </c>
      <c r="C45" s="68">
        <f>Results!C48</f>
        <v>0</v>
      </c>
      <c r="D45" s="68">
        <f>Results!B48</f>
        <v>0</v>
      </c>
      <c r="E45" s="68">
        <f>Results!D48</f>
        <v>0</v>
      </c>
      <c r="F45" s="68" t="str">
        <f>Results!G48</f>
        <v/>
      </c>
      <c r="G45" s="69" t="s">
        <v>182</v>
      </c>
      <c r="H45" s="71" t="e">
        <f>VLOOKUP(B45,Results!$A$8:$AG$60,30,FALSE)</f>
        <v>#N/A</v>
      </c>
      <c r="I45" s="68" t="e">
        <f>VLOOKUP(H45,Results!A$8:$G$60,3,FALSE)</f>
        <v>#N/A</v>
      </c>
      <c r="J45" s="68" t="e">
        <f>VLOOKUP(H45,Results!$A$8:$G$60,2,FALSE)</f>
        <v>#N/A</v>
      </c>
      <c r="K45" s="68" t="e">
        <f>VLOOKUP(H45,Results!$A$8:$G$60,4,FALSE)</f>
        <v>#N/A</v>
      </c>
      <c r="L45" s="68" t="e">
        <f>VLOOKUP(H45,Results!$A$8:$G$60,7,FALSE)</f>
        <v>#N/A</v>
      </c>
      <c r="M45" s="1" t="e">
        <f>VLOOKUP(H45,$B$4:B45,1,FALSE)</f>
        <v>#N/A</v>
      </c>
    </row>
    <row r="46" spans="2:13" ht="12.75" hidden="1">
      <c r="B46" s="67">
        <f>Results!A49</f>
        <v>0</v>
      </c>
      <c r="C46" s="68">
        <f>Results!C49</f>
        <v>0</v>
      </c>
      <c r="D46" s="68">
        <f>Results!B49</f>
        <v>0</v>
      </c>
      <c r="E46" s="68">
        <f>Results!D49</f>
        <v>0</v>
      </c>
      <c r="F46" s="68" t="str">
        <f>Results!G49</f>
        <v/>
      </c>
      <c r="G46" s="69" t="s">
        <v>182</v>
      </c>
      <c r="H46" s="71" t="e">
        <f>VLOOKUP(B46,Results!$A$8:$AG$60,30,FALSE)</f>
        <v>#N/A</v>
      </c>
      <c r="I46" s="68" t="e">
        <f>VLOOKUP(H46,Results!A$8:$G$60,3,FALSE)</f>
        <v>#N/A</v>
      </c>
      <c r="J46" s="68" t="e">
        <f>VLOOKUP(H46,Results!$A$8:$G$60,2,FALSE)</f>
        <v>#N/A</v>
      </c>
      <c r="K46" s="68" t="e">
        <f>VLOOKUP(H46,Results!$A$8:$G$60,4,FALSE)</f>
        <v>#N/A</v>
      </c>
      <c r="L46" s="68" t="e">
        <f>VLOOKUP(H46,Results!$A$8:$G$60,7,FALSE)</f>
        <v>#N/A</v>
      </c>
      <c r="M46" s="1" t="e">
        <f>VLOOKUP(H46,$B$4:B46,1,FALSE)</f>
        <v>#N/A</v>
      </c>
    </row>
    <row r="47" spans="2:13" ht="12.75" hidden="1">
      <c r="B47" s="67">
        <f>Results!A50</f>
        <v>0</v>
      </c>
      <c r="C47" s="68">
        <f>Results!C50</f>
        <v>0</v>
      </c>
      <c r="D47" s="68">
        <f>Results!B50</f>
        <v>0</v>
      </c>
      <c r="E47" s="68">
        <f>Results!D50</f>
        <v>0</v>
      </c>
      <c r="F47" s="68" t="str">
        <f>Results!G50</f>
        <v/>
      </c>
      <c r="G47" s="69" t="s">
        <v>182</v>
      </c>
      <c r="H47" s="71" t="e">
        <f>VLOOKUP(B47,Results!$A$8:$AG$60,30,FALSE)</f>
        <v>#N/A</v>
      </c>
      <c r="I47" s="68" t="e">
        <f>VLOOKUP(H47,Results!A$8:$G$60,3,FALSE)</f>
        <v>#N/A</v>
      </c>
      <c r="J47" s="68" t="e">
        <f>VLOOKUP(H47,Results!$A$8:$G$60,2,FALSE)</f>
        <v>#N/A</v>
      </c>
      <c r="K47" s="68" t="e">
        <f>VLOOKUP(H47,Results!$A$8:$G$60,4,FALSE)</f>
        <v>#N/A</v>
      </c>
      <c r="L47" s="68" t="e">
        <f>VLOOKUP(H47,Results!$A$8:$G$60,7,FALSE)</f>
        <v>#N/A</v>
      </c>
      <c r="M47" s="1" t="e">
        <f>VLOOKUP(H47,$B$4:B47,1,FALSE)</f>
        <v>#N/A</v>
      </c>
    </row>
    <row r="48" spans="2:13" ht="12.75" hidden="1">
      <c r="B48" s="67">
        <f>Results!A51</f>
        <v>0</v>
      </c>
      <c r="C48" s="68">
        <f>Results!C51</f>
        <v>0</v>
      </c>
      <c r="D48" s="68">
        <f>Results!B51</f>
        <v>0</v>
      </c>
      <c r="E48" s="68">
        <f>Results!D51</f>
        <v>0</v>
      </c>
      <c r="F48" s="68" t="str">
        <f>Results!G51</f>
        <v/>
      </c>
      <c r="G48" s="69" t="s">
        <v>182</v>
      </c>
      <c r="H48" s="71" t="e">
        <f>VLOOKUP(B48,Results!$A$8:$AG$60,30,FALSE)</f>
        <v>#N/A</v>
      </c>
      <c r="I48" s="68" t="e">
        <f>VLOOKUP(H48,Results!A$8:$G$60,3,FALSE)</f>
        <v>#N/A</v>
      </c>
      <c r="J48" s="68" t="e">
        <f>VLOOKUP(H48,Results!$A$8:$G$60,2,FALSE)</f>
        <v>#N/A</v>
      </c>
      <c r="K48" s="68" t="e">
        <f>VLOOKUP(H48,Results!$A$8:$G$60,4,FALSE)</f>
        <v>#N/A</v>
      </c>
      <c r="L48" s="68" t="e">
        <f>VLOOKUP(H48,Results!$A$8:$G$60,7,FALSE)</f>
        <v>#N/A</v>
      </c>
      <c r="M48" s="1" t="e">
        <f>VLOOKUP(H48,$B$4:B48,1,FALSE)</f>
        <v>#N/A</v>
      </c>
    </row>
    <row r="49" spans="2:13" ht="12.75" hidden="1">
      <c r="B49" s="67">
        <f>Results!A52</f>
        <v>0</v>
      </c>
      <c r="C49" s="68">
        <f>Results!C52</f>
        <v>0</v>
      </c>
      <c r="D49" s="68">
        <f>Results!B52</f>
        <v>0</v>
      </c>
      <c r="E49" s="68">
        <f>Results!D52</f>
        <v>0</v>
      </c>
      <c r="F49" s="68" t="str">
        <f>Results!G52</f>
        <v/>
      </c>
      <c r="G49" s="69" t="s">
        <v>182</v>
      </c>
      <c r="H49" s="71" t="e">
        <f>VLOOKUP(B49,Results!$A$8:$AG$60,30,FALSE)</f>
        <v>#N/A</v>
      </c>
      <c r="I49" s="68" t="e">
        <f>VLOOKUP(H49,Results!A$8:$G$60,3,FALSE)</f>
        <v>#N/A</v>
      </c>
      <c r="J49" s="68" t="e">
        <f>VLOOKUP(H49,Results!$A$8:$G$60,2,FALSE)</f>
        <v>#N/A</v>
      </c>
      <c r="K49" s="68" t="e">
        <f>VLOOKUP(H49,Results!$A$8:$G$60,4,FALSE)</f>
        <v>#N/A</v>
      </c>
      <c r="L49" s="68" t="e">
        <f>VLOOKUP(H49,Results!$A$8:$G$60,7,FALSE)</f>
        <v>#N/A</v>
      </c>
      <c r="M49" s="1" t="e">
        <f>VLOOKUP(H49,$B$4:B49,1,FALSE)</f>
        <v>#N/A</v>
      </c>
    </row>
    <row r="50" spans="2:13" ht="12.75" hidden="1">
      <c r="B50" s="67">
        <f>Results!A53</f>
        <v>0</v>
      </c>
      <c r="C50" s="68">
        <f>Results!C53</f>
        <v>0</v>
      </c>
      <c r="D50" s="68">
        <f>Results!B53</f>
        <v>0</v>
      </c>
      <c r="E50" s="68">
        <f>Results!D53</f>
        <v>0</v>
      </c>
      <c r="F50" s="68" t="str">
        <f>Results!G53</f>
        <v/>
      </c>
      <c r="G50" s="69" t="s">
        <v>182</v>
      </c>
      <c r="H50" s="71" t="e">
        <f>VLOOKUP(B50,Results!$A$8:$AG$60,30,FALSE)</f>
        <v>#N/A</v>
      </c>
      <c r="I50" s="68" t="e">
        <f>VLOOKUP(H50,Results!A$8:$G$60,3,FALSE)</f>
        <v>#N/A</v>
      </c>
      <c r="J50" s="68" t="e">
        <f>VLOOKUP(H50,Results!$A$8:$G$60,2,FALSE)</f>
        <v>#N/A</v>
      </c>
      <c r="K50" s="68" t="e">
        <f>VLOOKUP(H50,Results!$A$8:$G$60,4,FALSE)</f>
        <v>#N/A</v>
      </c>
      <c r="L50" s="68" t="e">
        <f>VLOOKUP(H50,Results!$A$8:$G$60,7,FALSE)</f>
        <v>#N/A</v>
      </c>
      <c r="M50" s="1" t="e">
        <f>VLOOKUP(H50,$B$4:B50,1,FALSE)</f>
        <v>#N/A</v>
      </c>
    </row>
    <row r="51" spans="2:13" ht="12.75" hidden="1">
      <c r="B51" s="67">
        <f>Results!A54</f>
        <v>0</v>
      </c>
      <c r="C51" s="68">
        <f>Results!C54</f>
        <v>0</v>
      </c>
      <c r="D51" s="68">
        <f>Results!B54</f>
        <v>0</v>
      </c>
      <c r="E51" s="68">
        <f>Results!D54</f>
        <v>0</v>
      </c>
      <c r="F51" s="68" t="str">
        <f>Results!G54</f>
        <v/>
      </c>
      <c r="G51" s="69" t="s">
        <v>182</v>
      </c>
      <c r="H51" s="71" t="e">
        <f>VLOOKUP(B51,Results!$A$8:$AG$60,30,FALSE)</f>
        <v>#N/A</v>
      </c>
      <c r="I51" s="68" t="e">
        <f>VLOOKUP(H51,Results!A$8:$G$60,3,FALSE)</f>
        <v>#N/A</v>
      </c>
      <c r="J51" s="68" t="e">
        <f>VLOOKUP(H51,Results!$A$8:$G$60,2,FALSE)</f>
        <v>#N/A</v>
      </c>
      <c r="K51" s="68" t="e">
        <f>VLOOKUP(H51,Results!$A$8:$G$60,4,FALSE)</f>
        <v>#N/A</v>
      </c>
      <c r="L51" s="68" t="e">
        <f>VLOOKUP(H51,Results!$A$8:$G$60,7,FALSE)</f>
        <v>#N/A</v>
      </c>
      <c r="M51" s="1" t="e">
        <f>VLOOKUP(H51,$B$4:B51,1,FALSE)</f>
        <v>#N/A</v>
      </c>
    </row>
    <row r="52" spans="2:13" ht="12.75" hidden="1">
      <c r="B52" s="67">
        <f>Results!A55</f>
        <v>0</v>
      </c>
      <c r="C52" s="68">
        <f>Results!C55</f>
        <v>0</v>
      </c>
      <c r="D52" s="68">
        <f>Results!B55</f>
        <v>0</v>
      </c>
      <c r="E52" s="68">
        <f>Results!D55</f>
        <v>0</v>
      </c>
      <c r="F52" s="68" t="str">
        <f>Results!G55</f>
        <v/>
      </c>
      <c r="G52" s="69" t="s">
        <v>182</v>
      </c>
      <c r="H52" s="71" t="e">
        <f>VLOOKUP(B52,Results!$A$8:$AG$60,30,FALSE)</f>
        <v>#N/A</v>
      </c>
      <c r="I52" s="68" t="e">
        <f>VLOOKUP(H52,Results!A$8:$G$60,3,FALSE)</f>
        <v>#N/A</v>
      </c>
      <c r="J52" s="68" t="e">
        <f>VLOOKUP(H52,Results!$A$8:$G$60,2,FALSE)</f>
        <v>#N/A</v>
      </c>
      <c r="K52" s="68" t="e">
        <f>VLOOKUP(H52,Results!$A$8:$G$60,4,FALSE)</f>
        <v>#N/A</v>
      </c>
      <c r="L52" s="68" t="e">
        <f>VLOOKUP(H52,Results!$A$8:$G$60,7,FALSE)</f>
        <v>#N/A</v>
      </c>
      <c r="M52" s="1" t="e">
        <f>VLOOKUP(H52,$B$4:B52,1,FALSE)</f>
        <v>#N/A</v>
      </c>
    </row>
    <row r="53" spans="2:13" ht="12.75" hidden="1">
      <c r="B53" s="67">
        <f>Results!A56</f>
        <v>0</v>
      </c>
      <c r="C53" s="68">
        <f>Results!C56</f>
        <v>0</v>
      </c>
      <c r="D53" s="68">
        <f>Results!B56</f>
        <v>0</v>
      </c>
      <c r="E53" s="68">
        <f>Results!D56</f>
        <v>0</v>
      </c>
      <c r="F53" s="68" t="str">
        <f>Results!G56</f>
        <v/>
      </c>
      <c r="G53" s="69" t="s">
        <v>182</v>
      </c>
      <c r="H53" s="71" t="e">
        <f>VLOOKUP(B53,Results!$A$8:$AG$60,30,FALSE)</f>
        <v>#N/A</v>
      </c>
      <c r="I53" s="68" t="e">
        <f>VLOOKUP(H53,Results!A$8:$G$60,3,FALSE)</f>
        <v>#N/A</v>
      </c>
      <c r="J53" s="68" t="e">
        <f>VLOOKUP(H53,Results!$A$8:$G$60,2,FALSE)</f>
        <v>#N/A</v>
      </c>
      <c r="K53" s="68" t="e">
        <f>VLOOKUP(H53,Results!$A$8:$G$60,4,FALSE)</f>
        <v>#N/A</v>
      </c>
      <c r="L53" s="68" t="e">
        <f>VLOOKUP(H53,Results!$A$8:$G$60,7,FALSE)</f>
        <v>#N/A</v>
      </c>
      <c r="M53" s="1" t="e">
        <f>VLOOKUP(H53,$B$4:B53,1,FALSE)</f>
        <v>#N/A</v>
      </c>
    </row>
    <row r="54" spans="2:13" ht="12.75" hidden="1">
      <c r="B54" s="67">
        <f>Results!A57</f>
        <v>0</v>
      </c>
      <c r="C54" s="68">
        <f>Results!C57</f>
        <v>0</v>
      </c>
      <c r="D54" s="68">
        <f>Results!B57</f>
        <v>0</v>
      </c>
      <c r="E54" s="68">
        <f>Results!D57</f>
        <v>0</v>
      </c>
      <c r="F54" s="68" t="str">
        <f>Results!G57</f>
        <v/>
      </c>
      <c r="G54" s="69" t="s">
        <v>182</v>
      </c>
      <c r="H54" s="71" t="e">
        <f>VLOOKUP(B54,Results!$A$8:$AG$60,30,FALSE)</f>
        <v>#N/A</v>
      </c>
      <c r="I54" s="68" t="e">
        <f>VLOOKUP(H54,Results!A$8:$G$60,3,FALSE)</f>
        <v>#N/A</v>
      </c>
      <c r="J54" s="68" t="e">
        <f>VLOOKUP(H54,Results!$A$8:$G$60,2,FALSE)</f>
        <v>#N/A</v>
      </c>
      <c r="K54" s="68" t="e">
        <f>VLOOKUP(H54,Results!$A$8:$G$60,4,FALSE)</f>
        <v>#N/A</v>
      </c>
      <c r="L54" s="68" t="e">
        <f>VLOOKUP(H54,Results!$A$8:$G$60,7,FALSE)</f>
        <v>#N/A</v>
      </c>
      <c r="M54" s="1" t="e">
        <f>VLOOKUP(H54,$B$4:B54,1,FALSE)</f>
        <v>#N/A</v>
      </c>
    </row>
    <row r="55" spans="2:13" ht="12.75" hidden="1">
      <c r="B55" s="67">
        <f>Results!A58</f>
        <v>0</v>
      </c>
      <c r="C55" s="68">
        <f>Results!C58</f>
        <v>0</v>
      </c>
      <c r="D55" s="68">
        <f>Results!B58</f>
        <v>0</v>
      </c>
      <c r="E55" s="68">
        <f>Results!D58</f>
        <v>0</v>
      </c>
      <c r="F55" s="68" t="str">
        <f>Results!G58</f>
        <v/>
      </c>
      <c r="G55" s="69" t="s">
        <v>182</v>
      </c>
      <c r="H55" s="71" t="e">
        <f>VLOOKUP(B55,Results!$A$8:$AG$60,30,FALSE)</f>
        <v>#N/A</v>
      </c>
      <c r="I55" s="68" t="e">
        <f>VLOOKUP(H55,Results!A$8:$G$60,3,FALSE)</f>
        <v>#N/A</v>
      </c>
      <c r="J55" s="68" t="e">
        <f>VLOOKUP(H55,Results!$A$8:$G$60,2,FALSE)</f>
        <v>#N/A</v>
      </c>
      <c r="K55" s="68" t="e">
        <f>VLOOKUP(H55,Results!$A$8:$G$60,4,FALSE)</f>
        <v>#N/A</v>
      </c>
      <c r="L55" s="68" t="e">
        <f>VLOOKUP(H55,Results!$A$8:$G$60,7,FALSE)</f>
        <v>#N/A</v>
      </c>
      <c r="M55" s="1" t="e">
        <f>VLOOKUP(H55,$B$4:B55,1,FALSE)</f>
        <v>#N/A</v>
      </c>
    </row>
    <row r="56" spans="2:13" ht="12.75" hidden="1">
      <c r="B56" s="67">
        <f>Results!A59</f>
        <v>0</v>
      </c>
      <c r="C56" s="68">
        <f>Results!C59</f>
        <v>0</v>
      </c>
      <c r="D56" s="68">
        <f>Results!B59</f>
        <v>0</v>
      </c>
      <c r="E56" s="68">
        <f>Results!D59</f>
        <v>0</v>
      </c>
      <c r="F56" s="68" t="str">
        <f>Results!G59</f>
        <v/>
      </c>
      <c r="G56" s="69" t="s">
        <v>182</v>
      </c>
      <c r="H56" s="71" t="e">
        <f>VLOOKUP(B56,Results!$A$8:$AG$60,30,FALSE)</f>
        <v>#N/A</v>
      </c>
      <c r="I56" s="68" t="e">
        <f>VLOOKUP(H56,Results!A$8:$G$60,3,FALSE)</f>
        <v>#N/A</v>
      </c>
      <c r="J56" s="68" t="e">
        <f>VLOOKUP(H56,Results!$A$8:$G$60,2,FALSE)</f>
        <v>#N/A</v>
      </c>
      <c r="K56" s="68" t="e">
        <f>VLOOKUP(H56,Results!$A$8:$G$60,4,FALSE)</f>
        <v>#N/A</v>
      </c>
      <c r="L56" s="68" t="e">
        <f>VLOOKUP(H56,Results!$A$8:$G$60,7,FALSE)</f>
        <v>#N/A</v>
      </c>
      <c r="M56" s="1" t="e">
        <f>VLOOKUP(H56,$B$4:B56,1,FALSE)</f>
        <v>#N/A</v>
      </c>
    </row>
    <row r="57" spans="2:13" ht="12.75" hidden="1">
      <c r="B57" s="67">
        <f>Results!A60</f>
        <v>0</v>
      </c>
      <c r="C57" s="68">
        <f>Results!C60</f>
        <v>0</v>
      </c>
      <c r="D57" s="68">
        <f>Results!B60</f>
        <v>0</v>
      </c>
      <c r="E57" s="68">
        <f>Results!D60</f>
        <v>0</v>
      </c>
      <c r="F57" s="68" t="str">
        <f>Results!G60</f>
        <v/>
      </c>
      <c r="G57" s="69" t="s">
        <v>182</v>
      </c>
      <c r="H57" s="71" t="e">
        <f>VLOOKUP(B57,Results!$A$8:$AG$60,30,FALSE)</f>
        <v>#N/A</v>
      </c>
      <c r="I57" s="68" t="e">
        <f>VLOOKUP(H57,Results!A$8:$G$60,3,FALSE)</f>
        <v>#N/A</v>
      </c>
      <c r="J57" s="68" t="e">
        <f>VLOOKUP(H57,Results!$A$8:$G$60,2,FALSE)</f>
        <v>#N/A</v>
      </c>
      <c r="K57" s="68" t="e">
        <f>VLOOKUP(H57,Results!$A$8:$G$60,4,FALSE)</f>
        <v>#N/A</v>
      </c>
      <c r="L57" s="68" t="e">
        <f>VLOOKUP(H57,Results!$A$8:$G$60,7,FALSE)</f>
        <v>#N/A</v>
      </c>
      <c r="M57" s="1" t="e">
        <f>VLOOKUP(H57,$B$4:B57,1,FALSE)</f>
        <v>#N/A</v>
      </c>
    </row>
    <row r="58" spans="2:13" ht="12.75" hidden="1">
      <c r="B58" s="67">
        <f>Results!A61</f>
        <v>0</v>
      </c>
      <c r="C58" s="68">
        <f>Results!C61</f>
        <v>0</v>
      </c>
      <c r="D58" s="68">
        <f>Results!B61</f>
        <v>0</v>
      </c>
      <c r="E58" s="68">
        <f>Results!D61</f>
        <v>0</v>
      </c>
      <c r="F58" s="68" t="str">
        <f>Results!G61</f>
        <v/>
      </c>
      <c r="G58" s="69" t="s">
        <v>182</v>
      </c>
      <c r="H58" s="71" t="e">
        <f>VLOOKUP(B58,Results!$A$8:$AG$60,30,FALSE)</f>
        <v>#N/A</v>
      </c>
      <c r="I58" s="68" t="e">
        <f>VLOOKUP(H58,Results!A$8:$G$60,3,FALSE)</f>
        <v>#N/A</v>
      </c>
      <c r="J58" s="68" t="e">
        <f>VLOOKUP(H58,Results!$A$8:$G$60,2,FALSE)</f>
        <v>#N/A</v>
      </c>
      <c r="K58" s="68" t="e">
        <f>VLOOKUP(H58,Results!$A$8:$G$60,4,FALSE)</f>
        <v>#N/A</v>
      </c>
      <c r="L58" s="68" t="e">
        <f>VLOOKUP(H58,Results!$A$8:$G$60,7,FALSE)</f>
        <v>#N/A</v>
      </c>
      <c r="M58" s="1" t="e">
        <f>VLOOKUP(H58,$B$4:B58,1,FALSE)</f>
        <v>#N/A</v>
      </c>
    </row>
    <row r="59" spans="2:13" ht="12.75" hidden="1">
      <c r="B59" s="67">
        <f>Results!A62</f>
        <v>0</v>
      </c>
      <c r="C59" s="68">
        <f>Results!C62</f>
        <v>0</v>
      </c>
      <c r="D59" s="68">
        <f>Results!B62</f>
        <v>0</v>
      </c>
      <c r="E59" s="68">
        <f>Results!D62</f>
        <v>0</v>
      </c>
      <c r="F59" s="68">
        <f>Results!G62</f>
        <v>0</v>
      </c>
      <c r="G59" s="69" t="s">
        <v>182</v>
      </c>
      <c r="H59" s="71" t="e">
        <f>VLOOKUP(B59,Results!$A$8:$AG$60,30,FALSE)</f>
        <v>#N/A</v>
      </c>
      <c r="I59" s="68" t="e">
        <f>VLOOKUP(H59,Results!A$8:$G$60,3,FALSE)</f>
        <v>#N/A</v>
      </c>
      <c r="J59" s="68" t="e">
        <f>VLOOKUP(H59,Results!$A$8:$G$60,2,FALSE)</f>
        <v>#N/A</v>
      </c>
      <c r="K59" s="68" t="e">
        <f>VLOOKUP(H59,Results!$A$8:$G$60,4,FALSE)</f>
        <v>#N/A</v>
      </c>
      <c r="L59" s="68" t="e">
        <f>VLOOKUP(H59,Results!$A$8:$G$60,7,FALSE)</f>
        <v>#N/A</v>
      </c>
      <c r="M59" s="1" t="e">
        <f>VLOOKUP(H59,$B$4:B59,1,FALSE)</f>
        <v>#N/A</v>
      </c>
    </row>
    <row r="60" spans="2:13" ht="12.75" hidden="1">
      <c r="B60" s="67">
        <f>Results!A63</f>
        <v>0</v>
      </c>
      <c r="C60" s="68">
        <f>Results!C63</f>
        <v>0</v>
      </c>
      <c r="D60" s="68">
        <f>Results!B63</f>
        <v>0</v>
      </c>
      <c r="E60" s="68">
        <f>Results!D63</f>
        <v>0</v>
      </c>
      <c r="F60" s="68">
        <f>Results!G63</f>
        <v>0</v>
      </c>
      <c r="G60" s="69" t="s">
        <v>182</v>
      </c>
      <c r="H60" s="71" t="e">
        <f>VLOOKUP(B60,Results!$A$8:$AG$60,30,FALSE)</f>
        <v>#N/A</v>
      </c>
      <c r="I60" s="68" t="e">
        <f>VLOOKUP(H60,Results!A$8:$G$60,3,FALSE)</f>
        <v>#N/A</v>
      </c>
      <c r="J60" s="68" t="e">
        <f>VLOOKUP(H60,Results!$A$8:$G$60,2,FALSE)</f>
        <v>#N/A</v>
      </c>
      <c r="K60" s="68" t="e">
        <f>VLOOKUP(H60,Results!$A$8:$G$60,4,FALSE)</f>
        <v>#N/A</v>
      </c>
      <c r="L60" s="68" t="e">
        <f>VLOOKUP(H60,Results!$A$8:$G$60,7,FALSE)</f>
        <v>#N/A</v>
      </c>
      <c r="M60" s="1" t="e">
        <f>VLOOKUP(H60,$B$4:B60,1,FALSE)</f>
        <v>#N/A</v>
      </c>
    </row>
    <row r="61" spans="2:13" ht="12.75" hidden="1">
      <c r="B61" s="67">
        <f>Results!A64</f>
        <v>0</v>
      </c>
      <c r="C61" s="68">
        <f>Results!C64</f>
        <v>0</v>
      </c>
      <c r="D61" s="68">
        <f>Results!B64</f>
        <v>0</v>
      </c>
      <c r="E61" s="68">
        <f>Results!D64</f>
        <v>0</v>
      </c>
      <c r="F61" s="68">
        <f>Results!G64</f>
        <v>0</v>
      </c>
      <c r="G61" s="69" t="s">
        <v>182</v>
      </c>
      <c r="H61" s="71" t="e">
        <f>VLOOKUP(B61,Results!$A$8:$AG$60,30,FALSE)</f>
        <v>#N/A</v>
      </c>
      <c r="I61" s="68" t="e">
        <f>VLOOKUP(H61,Results!A$8:$G$60,3,FALSE)</f>
        <v>#N/A</v>
      </c>
      <c r="J61" s="68" t="e">
        <f>VLOOKUP(H61,Results!$A$8:$G$60,2,FALSE)</f>
        <v>#N/A</v>
      </c>
      <c r="K61" s="68" t="e">
        <f>VLOOKUP(H61,Results!$A$8:$G$60,4,FALSE)</f>
        <v>#N/A</v>
      </c>
      <c r="L61" s="68" t="e">
        <f>VLOOKUP(H61,Results!$A$8:$G$60,7,FALSE)</f>
        <v>#N/A</v>
      </c>
      <c r="M61" s="1" t="e">
        <f>VLOOKUP(H61,$B$4:B61,1,FALSE)</f>
        <v>#N/A</v>
      </c>
    </row>
    <row r="62" spans="2:13" ht="12.75" hidden="1">
      <c r="B62" s="67">
        <f>Results!A65</f>
        <v>0</v>
      </c>
      <c r="C62" s="68">
        <f>Results!C65</f>
        <v>0</v>
      </c>
      <c r="D62" s="68">
        <f>Results!B65</f>
        <v>0</v>
      </c>
      <c r="E62" s="68">
        <f>Results!D65</f>
        <v>0</v>
      </c>
      <c r="F62" s="68">
        <f>Results!G65</f>
        <v>0</v>
      </c>
      <c r="G62" s="69" t="s">
        <v>182</v>
      </c>
      <c r="H62" s="71" t="e">
        <f>VLOOKUP(B62,Results!$A$8:$AG$60,30,FALSE)</f>
        <v>#N/A</v>
      </c>
      <c r="I62" s="68" t="e">
        <f>VLOOKUP(H62,Results!A$8:$G$60,3,FALSE)</f>
        <v>#N/A</v>
      </c>
      <c r="J62" s="68" t="e">
        <f>VLOOKUP(H62,Results!$A$8:$G$60,2,FALSE)</f>
        <v>#N/A</v>
      </c>
      <c r="K62" s="68" t="e">
        <f>VLOOKUP(H62,Results!$A$8:$G$60,4,FALSE)</f>
        <v>#N/A</v>
      </c>
      <c r="L62" s="68" t="e">
        <f>VLOOKUP(H62,Results!$A$8:$G$60,7,FALSE)</f>
        <v>#N/A</v>
      </c>
      <c r="M62" s="1" t="e">
        <f>VLOOKUP(H62,$B$4:B62,1,FALSE)</f>
        <v>#N/A</v>
      </c>
    </row>
    <row r="63" spans="2:13" ht="12.75" hidden="1">
      <c r="B63" s="67">
        <f>Results!A66</f>
        <v>0</v>
      </c>
      <c r="C63" s="68">
        <f>Results!C66</f>
        <v>0</v>
      </c>
      <c r="D63" s="68">
        <f>Results!B66</f>
        <v>0</v>
      </c>
      <c r="E63" s="68">
        <f>Results!D66</f>
        <v>0</v>
      </c>
      <c r="F63" s="68">
        <f>Results!G66</f>
        <v>0</v>
      </c>
      <c r="G63" s="69" t="s">
        <v>182</v>
      </c>
      <c r="H63" s="71" t="e">
        <f>VLOOKUP(B63,Results!$A$8:$AG$60,30,FALSE)</f>
        <v>#N/A</v>
      </c>
      <c r="I63" s="68" t="e">
        <f>VLOOKUP(H63,Results!A$8:$G$60,3,FALSE)</f>
        <v>#N/A</v>
      </c>
      <c r="J63" s="68" t="e">
        <f>VLOOKUP(H63,Results!$A$8:$G$60,2,FALSE)</f>
        <v>#N/A</v>
      </c>
      <c r="K63" s="68" t="e">
        <f>VLOOKUP(H63,Results!$A$8:$G$60,4,FALSE)</f>
        <v>#N/A</v>
      </c>
      <c r="L63" s="68" t="e">
        <f>VLOOKUP(H63,Results!$A$8:$G$60,7,FALSE)</f>
        <v>#N/A</v>
      </c>
      <c r="M63" s="1" t="e">
        <f>VLOOKUP(H63,$B$4:B63,1,FALSE)</f>
        <v>#N/A</v>
      </c>
    </row>
    <row r="64" spans="2:13" ht="12.75" hidden="1"/>
    <row r="68" spans="2:12" ht="20.100000000000001" customHeight="1">
      <c r="B68" s="67">
        <v>10</v>
      </c>
      <c r="C68" s="68" t="s">
        <v>224</v>
      </c>
      <c r="D68" s="68" t="s">
        <v>432</v>
      </c>
      <c r="E68" s="68" t="s">
        <v>228</v>
      </c>
      <c r="F68" s="68" t="s">
        <v>257</v>
      </c>
      <c r="G68" s="69" t="s">
        <v>182</v>
      </c>
      <c r="H68" s="71">
        <v>4</v>
      </c>
      <c r="I68" s="68" t="s">
        <v>224</v>
      </c>
      <c r="J68" s="68" t="s">
        <v>426</v>
      </c>
      <c r="K68" s="68" t="s">
        <v>225</v>
      </c>
      <c r="L68" s="68" t="s">
        <v>62</v>
      </c>
    </row>
    <row r="69" spans="2:12" ht="20.100000000000001" customHeight="1">
      <c r="B69" s="67">
        <v>11</v>
      </c>
      <c r="C69" s="68" t="s">
        <v>223</v>
      </c>
      <c r="D69" s="68" t="s">
        <v>433</v>
      </c>
      <c r="E69" s="68" t="s">
        <v>228</v>
      </c>
      <c r="F69" s="68" t="s">
        <v>304</v>
      </c>
      <c r="G69" s="69" t="s">
        <v>182</v>
      </c>
      <c r="H69" s="71">
        <v>5</v>
      </c>
      <c r="I69" s="68" t="s">
        <v>223</v>
      </c>
      <c r="J69" s="68" t="s">
        <v>427</v>
      </c>
      <c r="K69" s="68" t="s">
        <v>225</v>
      </c>
      <c r="L69" s="68" t="s">
        <v>107</v>
      </c>
    </row>
    <row r="70" spans="2:12" ht="20.100000000000001" customHeight="1">
      <c r="B70" s="67">
        <v>12</v>
      </c>
      <c r="C70" s="68" t="s">
        <v>226</v>
      </c>
      <c r="D70" s="68" t="s">
        <v>434</v>
      </c>
      <c r="E70" s="68" t="s">
        <v>228</v>
      </c>
      <c r="F70" s="68" t="s">
        <v>135</v>
      </c>
      <c r="G70" s="69" t="s">
        <v>182</v>
      </c>
      <c r="H70" s="71">
        <v>6</v>
      </c>
      <c r="I70" s="68" t="s">
        <v>226</v>
      </c>
      <c r="J70" s="68" t="s">
        <v>428</v>
      </c>
      <c r="K70" s="68" t="s">
        <v>225</v>
      </c>
      <c r="L70" s="68" t="s">
        <v>190</v>
      </c>
    </row>
    <row r="71" spans="2:12" ht="20.100000000000001" customHeight="1">
      <c r="B71" s="67">
        <v>16</v>
      </c>
      <c r="C71" s="68" t="s">
        <v>224</v>
      </c>
      <c r="D71" s="68" t="s">
        <v>438</v>
      </c>
      <c r="E71" s="68" t="s">
        <v>230</v>
      </c>
      <c r="F71" s="68" t="s">
        <v>63</v>
      </c>
      <c r="G71" s="69" t="s">
        <v>182</v>
      </c>
      <c r="H71" s="71">
        <v>7</v>
      </c>
      <c r="I71" s="68" t="s">
        <v>224</v>
      </c>
      <c r="J71" s="68" t="s">
        <v>429</v>
      </c>
      <c r="K71" s="68" t="s">
        <v>227</v>
      </c>
      <c r="L71" s="68" t="s">
        <v>256</v>
      </c>
    </row>
    <row r="72" spans="2:12" ht="20.100000000000001" customHeight="1">
      <c r="B72" s="67">
        <v>17</v>
      </c>
      <c r="C72" s="68" t="s">
        <v>223</v>
      </c>
      <c r="D72" s="68" t="s">
        <v>439</v>
      </c>
      <c r="E72" s="68" t="s">
        <v>230</v>
      </c>
      <c r="F72" s="68" t="s">
        <v>108</v>
      </c>
      <c r="G72" s="69" t="s">
        <v>182</v>
      </c>
      <c r="H72" s="71">
        <v>8</v>
      </c>
      <c r="I72" s="68" t="s">
        <v>223</v>
      </c>
      <c r="J72" s="68" t="s">
        <v>430</v>
      </c>
      <c r="K72" s="68" t="s">
        <v>227</v>
      </c>
      <c r="L72" s="68" t="s">
        <v>303</v>
      </c>
    </row>
    <row r="73" spans="2:12" ht="20.100000000000001" customHeight="1">
      <c r="B73" s="67">
        <v>18</v>
      </c>
      <c r="C73" s="68" t="s">
        <v>226</v>
      </c>
      <c r="D73" s="68" t="s">
        <v>440</v>
      </c>
      <c r="E73" s="68" t="s">
        <v>230</v>
      </c>
      <c r="F73" s="68" t="s">
        <v>352</v>
      </c>
      <c r="G73" s="69" t="s">
        <v>182</v>
      </c>
      <c r="H73" s="71">
        <v>9</v>
      </c>
      <c r="I73" s="68" t="s">
        <v>226</v>
      </c>
      <c r="J73" s="68" t="s">
        <v>431</v>
      </c>
      <c r="K73" s="68" t="s">
        <v>227</v>
      </c>
      <c r="L73" s="68" t="s">
        <v>134</v>
      </c>
    </row>
    <row r="74" spans="2:12" ht="20.100000000000001" customHeight="1">
      <c r="B74" s="67">
        <v>19</v>
      </c>
      <c r="C74" s="68" t="s">
        <v>224</v>
      </c>
      <c r="D74" s="68" t="s">
        <v>441</v>
      </c>
      <c r="E74" s="68" t="s">
        <v>231</v>
      </c>
      <c r="F74" s="68" t="s">
        <v>259</v>
      </c>
      <c r="G74" s="69" t="s">
        <v>182</v>
      </c>
      <c r="H74" s="71">
        <v>1</v>
      </c>
      <c r="I74" s="68" t="s">
        <v>224</v>
      </c>
      <c r="J74" s="68" t="s">
        <v>423</v>
      </c>
      <c r="K74" s="68" t="s">
        <v>219</v>
      </c>
      <c r="L74" s="68" t="s">
        <v>61</v>
      </c>
    </row>
    <row r="75" spans="2:12" ht="20.100000000000001" customHeight="1">
      <c r="B75" s="67">
        <v>20</v>
      </c>
      <c r="C75" s="68" t="s">
        <v>223</v>
      </c>
      <c r="D75" s="68" t="s">
        <v>442</v>
      </c>
      <c r="E75" s="68" t="s">
        <v>231</v>
      </c>
      <c r="F75" s="68" t="s">
        <v>109</v>
      </c>
      <c r="G75" s="69" t="s">
        <v>182</v>
      </c>
      <c r="H75" s="71">
        <v>2</v>
      </c>
      <c r="I75" s="68" t="s">
        <v>223</v>
      </c>
      <c r="J75" s="68" t="s">
        <v>424</v>
      </c>
      <c r="K75" s="68" t="s">
        <v>219</v>
      </c>
      <c r="L75" s="68" t="s">
        <v>302</v>
      </c>
    </row>
    <row r="76" spans="2:12" ht="20.100000000000001" customHeight="1">
      <c r="B76" s="67">
        <v>21</v>
      </c>
      <c r="C76" s="68" t="s">
        <v>226</v>
      </c>
      <c r="D76" s="68" t="s">
        <v>443</v>
      </c>
      <c r="E76" s="68" t="s">
        <v>231</v>
      </c>
      <c r="F76" s="68" t="s">
        <v>353</v>
      </c>
      <c r="G76" s="69" t="s">
        <v>182</v>
      </c>
      <c r="H76" s="71">
        <v>3</v>
      </c>
      <c r="I76" s="68" t="s">
        <v>226</v>
      </c>
      <c r="J76" s="68" t="s">
        <v>425</v>
      </c>
      <c r="K76" s="68" t="s">
        <v>219</v>
      </c>
      <c r="L76" s="68" t="s">
        <v>350</v>
      </c>
    </row>
    <row r="77" spans="2:12" ht="20.100000000000001" customHeight="1">
      <c r="B77" s="67">
        <v>22</v>
      </c>
      <c r="C77" s="68" t="s">
        <v>224</v>
      </c>
      <c r="D77" s="68" t="s">
        <v>444</v>
      </c>
      <c r="E77" s="68" t="s">
        <v>232</v>
      </c>
      <c r="F77" s="68" t="s">
        <v>187</v>
      </c>
      <c r="G77" s="69" t="s">
        <v>182</v>
      </c>
      <c r="H77" s="71">
        <v>13</v>
      </c>
      <c r="I77" s="68" t="s">
        <v>224</v>
      </c>
      <c r="J77" s="68" t="s">
        <v>435</v>
      </c>
      <c r="K77" s="68" t="s">
        <v>229</v>
      </c>
      <c r="L77" s="68" t="s">
        <v>258</v>
      </c>
    </row>
    <row r="78" spans="2:12" ht="20.100000000000001" customHeight="1">
      <c r="B78" s="67">
        <v>23</v>
      </c>
      <c r="C78" s="68" t="s">
        <v>223</v>
      </c>
      <c r="D78" s="68" t="s">
        <v>445</v>
      </c>
      <c r="E78" s="68" t="s">
        <v>232</v>
      </c>
      <c r="F78" s="68" t="s">
        <v>306</v>
      </c>
      <c r="G78" s="69" t="s">
        <v>182</v>
      </c>
      <c r="H78" s="71">
        <v>14</v>
      </c>
      <c r="I78" s="68" t="s">
        <v>223</v>
      </c>
      <c r="J78" s="68" t="s">
        <v>436</v>
      </c>
      <c r="K78" s="68" t="s">
        <v>229</v>
      </c>
      <c r="L78" s="68" t="s">
        <v>305</v>
      </c>
    </row>
    <row r="79" spans="2:12" ht="20.100000000000001" customHeight="1">
      <c r="B79" s="67">
        <v>24</v>
      </c>
      <c r="C79" s="68" t="s">
        <v>226</v>
      </c>
      <c r="D79" s="68" t="s">
        <v>446</v>
      </c>
      <c r="E79" s="68" t="s">
        <v>232</v>
      </c>
      <c r="F79" s="68" t="s">
        <v>354</v>
      </c>
      <c r="G79" s="69" t="s">
        <v>182</v>
      </c>
      <c r="H79" s="71">
        <v>15</v>
      </c>
      <c r="I79" s="68" t="s">
        <v>226</v>
      </c>
      <c r="J79" s="68" t="s">
        <v>437</v>
      </c>
      <c r="K79" s="68" t="s">
        <v>229</v>
      </c>
      <c r="L79" s="68" t="s">
        <v>351</v>
      </c>
    </row>
  </sheetData>
  <autoFilter ref="B4:M63">
    <filterColumn colId="11">
      <customFilters>
        <customFilter operator="greaterThan" val="0.1"/>
      </customFilters>
    </filterColumn>
  </autoFilter>
  <pageMargins left="0.7" right="0.7" top="0.75" bottom="0.75" header="0.3" footer="0.3"/>
  <pageSetup paperSize="0" scale="83" fitToHeight="0" orientation="landscape" r:id="rId1"/>
  <legacyDrawing r:id="rId2"/>
</worksheet>
</file>

<file path=xl/worksheets/sheet9.xml><?xml version="1.0" encoding="utf-8"?>
<worksheet xmlns="http://schemas.openxmlformats.org/spreadsheetml/2006/main" xmlns:r="http://schemas.openxmlformats.org/officeDocument/2006/relationships">
  <sheetPr codeName="Sheet5" filterMode="1">
    <pageSetUpPr fitToPage="1"/>
  </sheetPr>
  <dimension ref="A1:M79"/>
  <sheetViews>
    <sheetView workbookViewId="0">
      <selection activeCell="C2" sqref="C2"/>
    </sheetView>
  </sheetViews>
  <sheetFormatPr defaultColWidth="11" defaultRowHeight="20.100000000000001" customHeight="1"/>
  <cols>
    <col min="1" max="1" width="13.5" style="1" bestFit="1" customWidth="1"/>
    <col min="2" max="2" width="2.875" bestFit="1" customWidth="1"/>
    <col min="3" max="3" width="22" style="1" bestFit="1" customWidth="1"/>
    <col min="4" max="4" width="9.125" bestFit="1" customWidth="1"/>
    <col min="5" max="5" width="7" bestFit="1" customWidth="1"/>
    <col min="6" max="6" width="24.25" bestFit="1" customWidth="1"/>
    <col min="7" max="7" width="5.75" style="1" bestFit="1" customWidth="1"/>
    <col min="8" max="8" width="4.375" bestFit="1" customWidth="1"/>
    <col min="9" max="9" width="10.75" bestFit="1" customWidth="1"/>
    <col min="10" max="10" width="9.125" bestFit="1" customWidth="1"/>
    <col min="11" max="11" width="7" bestFit="1" customWidth="1"/>
    <col min="12" max="12" width="24.25" bestFit="1" customWidth="1"/>
    <col min="13" max="13" width="10.625" bestFit="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185</v>
      </c>
      <c r="C2" t="str">
        <f>Results!B3</f>
        <v>Three Player Team Event</v>
      </c>
    </row>
    <row r="3" spans="1:13" ht="20.100000000000001" customHeight="1">
      <c r="B3" s="37"/>
      <c r="C3" t="str">
        <f>Results!B4</f>
        <v>Open Theme</v>
      </c>
    </row>
    <row r="4" spans="1:13" ht="12.75" hidden="1">
      <c r="B4" s="37"/>
      <c r="M4" s="66" t="s">
        <v>181</v>
      </c>
    </row>
    <row r="5" spans="1:13" ht="12.75" hidden="1">
      <c r="B5" s="67">
        <f>Results!A8</f>
        <v>16</v>
      </c>
      <c r="C5" s="68" t="str">
        <f>Results!C8</f>
        <v>Player A</v>
      </c>
      <c r="D5" s="68" t="str">
        <f>Results!B8</f>
        <v>Team 6 A</v>
      </c>
      <c r="E5" s="68" t="str">
        <f>Results!D8</f>
        <v>Team 6</v>
      </c>
      <c r="F5" s="68" t="str">
        <f>Results!G8</f>
        <v/>
      </c>
      <c r="G5" s="69" t="s">
        <v>182</v>
      </c>
      <c r="H5" s="71">
        <f>VLOOKUP(B5,Results!$A$8:AK59,37,FALSE)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hidden="1">
      <c r="B6" s="67">
        <f>Results!A9</f>
        <v>17</v>
      </c>
      <c r="C6" s="68" t="str">
        <f>Results!C9</f>
        <v>Player B</v>
      </c>
      <c r="D6" s="68" t="str">
        <f>Results!B9</f>
        <v>Team 6 B</v>
      </c>
      <c r="E6" s="68" t="str">
        <f>Results!D9</f>
        <v>Team 6</v>
      </c>
      <c r="F6" s="68" t="str">
        <f>Results!G9</f>
        <v/>
      </c>
      <c r="G6" s="69" t="s">
        <v>182</v>
      </c>
      <c r="H6" s="71">
        <f>VLOOKUP(B6,Results!$A$8:AK60,37,FALSE)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hidden="1">
      <c r="B7" s="67">
        <f>Results!A10</f>
        <v>18</v>
      </c>
      <c r="C7" s="68" t="str">
        <f>Results!C10</f>
        <v>Player C</v>
      </c>
      <c r="D7" s="68" t="str">
        <f>Results!B10</f>
        <v>Team 6 C</v>
      </c>
      <c r="E7" s="68" t="str">
        <f>Results!D10</f>
        <v>Team 6</v>
      </c>
      <c r="F7" s="68" t="str">
        <f>Results!G10</f>
        <v/>
      </c>
      <c r="G7" s="69" t="s">
        <v>182</v>
      </c>
      <c r="H7" s="71">
        <f>VLOOKUP(B7,Results!$A$8:AK61,37,FALSE)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hidden="1">
      <c r="B8" s="67">
        <f>Results!A11</f>
        <v>7</v>
      </c>
      <c r="C8" s="68" t="str">
        <f>Results!C11</f>
        <v>Player A</v>
      </c>
      <c r="D8" s="68" t="str">
        <f>Results!B11</f>
        <v>Team 3 A</v>
      </c>
      <c r="E8" s="68" t="str">
        <f>Results!D11</f>
        <v>Team 3</v>
      </c>
      <c r="F8" s="68" t="str">
        <f>Results!G11</f>
        <v/>
      </c>
      <c r="G8" s="69" t="s">
        <v>182</v>
      </c>
      <c r="H8" s="71">
        <f>VLOOKUP(B8,Results!$A$8:AK62,37,FALSE)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hidden="1">
      <c r="B9" s="67">
        <f>Results!A12</f>
        <v>8</v>
      </c>
      <c r="C9" s="68" t="str">
        <f>Results!C12</f>
        <v>Player B</v>
      </c>
      <c r="D9" s="68" t="str">
        <f>Results!B12</f>
        <v>Team 3 B</v>
      </c>
      <c r="E9" s="68" t="str">
        <f>Results!D12</f>
        <v>Team 3</v>
      </c>
      <c r="F9" s="68" t="str">
        <f>Results!G12</f>
        <v/>
      </c>
      <c r="G9" s="69" t="s">
        <v>182</v>
      </c>
      <c r="H9" s="71">
        <f>VLOOKUP(B9,Results!$A$8:AK63,37,FALSE)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hidden="1">
      <c r="B10" s="67">
        <f>Results!A13</f>
        <v>9</v>
      </c>
      <c r="C10" s="68" t="str">
        <f>Results!C13</f>
        <v>Player C</v>
      </c>
      <c r="D10" s="68" t="str">
        <f>Results!B13</f>
        <v>Team 3 C</v>
      </c>
      <c r="E10" s="68" t="str">
        <f>Results!D13</f>
        <v>Team 3</v>
      </c>
      <c r="F10" s="68" t="str">
        <f>Results!G13</f>
        <v/>
      </c>
      <c r="G10" s="69" t="s">
        <v>182</v>
      </c>
      <c r="H10" s="71">
        <f>VLOOKUP(B10,Results!$A$8:AK64,37,FALSE)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hidden="1">
      <c r="B11" s="67">
        <f>Results!A14</f>
        <v>19</v>
      </c>
      <c r="C11" s="68" t="str">
        <f>Results!C14</f>
        <v>Player A</v>
      </c>
      <c r="D11" s="68" t="str">
        <f>Results!B14</f>
        <v>Team 7 A</v>
      </c>
      <c r="E11" s="68" t="str">
        <f>Results!D14</f>
        <v>Team 7</v>
      </c>
      <c r="F11" s="68" t="str">
        <f>Results!G14</f>
        <v/>
      </c>
      <c r="G11" s="69" t="s">
        <v>182</v>
      </c>
      <c r="H11" s="71">
        <f>VLOOKUP(B11,Results!$A$8:AK65,37,FALSE)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hidden="1">
      <c r="B12" s="67">
        <f>Results!A15</f>
        <v>20</v>
      </c>
      <c r="C12" s="68" t="str">
        <f>Results!C15</f>
        <v>Player B</v>
      </c>
      <c r="D12" s="68" t="str">
        <f>Results!B15</f>
        <v>Team 7 B</v>
      </c>
      <c r="E12" s="68" t="str">
        <f>Results!D15</f>
        <v>Team 7</v>
      </c>
      <c r="F12" s="68" t="str">
        <f>Results!G15</f>
        <v/>
      </c>
      <c r="G12" s="69" t="s">
        <v>182</v>
      </c>
      <c r="H12" s="71">
        <f>VLOOKUP(B12,Results!$A$8:AK66,37,FALSE)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hidden="1">
      <c r="B13" s="67">
        <f>Results!A16</f>
        <v>21</v>
      </c>
      <c r="C13" s="68" t="str">
        <f>Results!C16</f>
        <v>Player C</v>
      </c>
      <c r="D13" s="68" t="str">
        <f>Results!B16</f>
        <v>Team 7 C</v>
      </c>
      <c r="E13" s="68" t="str">
        <f>Results!D16</f>
        <v>Team 7</v>
      </c>
      <c r="F13" s="68" t="str">
        <f>Results!G16</f>
        <v/>
      </c>
      <c r="G13" s="69" t="s">
        <v>182</v>
      </c>
      <c r="H13" s="71">
        <f>VLOOKUP(B13,Results!$A$8:AK67,37,FALSE)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hidden="1">
      <c r="B14" s="67">
        <f>Results!A17</f>
        <v>1</v>
      </c>
      <c r="C14" s="68" t="str">
        <f>Results!C17</f>
        <v>Player A</v>
      </c>
      <c r="D14" s="68" t="str">
        <f>Results!B17</f>
        <v>Team 1 A</v>
      </c>
      <c r="E14" s="68" t="str">
        <f>Results!D17</f>
        <v>Team 1</v>
      </c>
      <c r="F14" s="68" t="str">
        <f>Results!G17</f>
        <v/>
      </c>
      <c r="G14" s="69" t="s">
        <v>182</v>
      </c>
      <c r="H14" s="71">
        <f>VLOOKUP(B14,Results!$A$8:AK68,37,FALSE)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hidden="1">
      <c r="B15" s="67">
        <f>Results!A18</f>
        <v>2</v>
      </c>
      <c r="C15" s="68" t="str">
        <f>Results!C18</f>
        <v>Player B</v>
      </c>
      <c r="D15" s="68" t="str">
        <f>Results!B18</f>
        <v>Team 1 B</v>
      </c>
      <c r="E15" s="68" t="str">
        <f>Results!D18</f>
        <v>Team 1</v>
      </c>
      <c r="F15" s="68" t="str">
        <f>Results!G18</f>
        <v/>
      </c>
      <c r="G15" s="69" t="s">
        <v>182</v>
      </c>
      <c r="H15" s="71">
        <f>VLOOKUP(B15,Results!$A$8:AK69,37,FALSE)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hidden="1">
      <c r="B16" s="67">
        <f>Results!A19</f>
        <v>3</v>
      </c>
      <c r="C16" s="68" t="str">
        <f>Results!C19</f>
        <v>Player C</v>
      </c>
      <c r="D16" s="68" t="str">
        <f>Results!B19</f>
        <v>Team 1 C</v>
      </c>
      <c r="E16" s="68" t="str">
        <f>Results!D19</f>
        <v>Team 1</v>
      </c>
      <c r="F16" s="68" t="str">
        <f>Results!G19</f>
        <v/>
      </c>
      <c r="G16" s="69" t="s">
        <v>182</v>
      </c>
      <c r="H16" s="71">
        <f>VLOOKUP(B16,Results!$A$8:AK70,37,FALSE)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hidden="1">
      <c r="B17" s="67">
        <f>Results!A20</f>
        <v>22</v>
      </c>
      <c r="C17" s="68" t="str">
        <f>Results!C20</f>
        <v>Player A</v>
      </c>
      <c r="D17" s="68" t="str">
        <f>Results!B20</f>
        <v>Team 8 A</v>
      </c>
      <c r="E17" s="68" t="str">
        <f>Results!D20</f>
        <v>Team 8</v>
      </c>
      <c r="F17" s="68" t="str">
        <f>Results!G20</f>
        <v/>
      </c>
      <c r="G17" s="69" t="s">
        <v>182</v>
      </c>
      <c r="H17" s="71">
        <f>VLOOKUP(B17,Results!$A$8:AK71,37,FALSE)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hidden="1">
      <c r="B18" s="67">
        <f>Results!A21</f>
        <v>23</v>
      </c>
      <c r="C18" s="68" t="str">
        <f>Results!C21</f>
        <v>Player B</v>
      </c>
      <c r="D18" s="68" t="str">
        <f>Results!B21</f>
        <v>Team 8 B</v>
      </c>
      <c r="E18" s="68" t="str">
        <f>Results!D21</f>
        <v>Team 8</v>
      </c>
      <c r="F18" s="68" t="str">
        <f>Results!G21</f>
        <v/>
      </c>
      <c r="G18" s="69" t="s">
        <v>182</v>
      </c>
      <c r="H18" s="71">
        <f>VLOOKUP(B18,Results!$A$8:AK72,37,FALSE)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hidden="1">
      <c r="B19" s="67">
        <f>Results!A22</f>
        <v>24</v>
      </c>
      <c r="C19" s="68" t="str">
        <f>Results!C22</f>
        <v>Player C</v>
      </c>
      <c r="D19" s="68" t="str">
        <f>Results!B22</f>
        <v>Team 8 C</v>
      </c>
      <c r="E19" s="68" t="str">
        <f>Results!D22</f>
        <v>Team 8</v>
      </c>
      <c r="F19" s="68" t="str">
        <f>Results!G22</f>
        <v/>
      </c>
      <c r="G19" s="69" t="s">
        <v>182</v>
      </c>
      <c r="H19" s="71">
        <f>VLOOKUP(B19,Results!$A$8:AK73,37,FALSE)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hidden="1">
      <c r="B20" s="67">
        <f>Results!A23</f>
        <v>13</v>
      </c>
      <c r="C20" s="68" t="str">
        <f>Results!C23</f>
        <v>Player A</v>
      </c>
      <c r="D20" s="68" t="str">
        <f>Results!B23</f>
        <v>Team 5 A</v>
      </c>
      <c r="E20" s="68" t="str">
        <f>Results!D23</f>
        <v>Team 5</v>
      </c>
      <c r="F20" s="68" t="str">
        <f>Results!G23</f>
        <v/>
      </c>
      <c r="G20" s="69" t="s">
        <v>182</v>
      </c>
      <c r="H20" s="71">
        <f>VLOOKUP(B20,Results!$A$8:AK74,37,FALSE)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hidden="1">
      <c r="B21" s="67">
        <f>Results!A24</f>
        <v>14</v>
      </c>
      <c r="C21" s="68" t="str">
        <f>Results!C24</f>
        <v>Player B</v>
      </c>
      <c r="D21" s="68" t="str">
        <f>Results!B24</f>
        <v>Team 5 B</v>
      </c>
      <c r="E21" s="68" t="str">
        <f>Results!D24</f>
        <v>Team 5</v>
      </c>
      <c r="F21" s="68" t="str">
        <f>Results!G24</f>
        <v/>
      </c>
      <c r="G21" s="69" t="s">
        <v>182</v>
      </c>
      <c r="H21" s="71">
        <f>VLOOKUP(B21,Results!$A$8:AK75,37,FALSE)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hidden="1">
      <c r="B22" s="67">
        <f>Results!A25</f>
        <v>15</v>
      </c>
      <c r="C22" s="68" t="str">
        <f>Results!C25</f>
        <v>Player C</v>
      </c>
      <c r="D22" s="68" t="str">
        <f>Results!B25</f>
        <v>Team 5 C</v>
      </c>
      <c r="E22" s="68" t="str">
        <f>Results!D25</f>
        <v>Team 5</v>
      </c>
      <c r="F22" s="68" t="str">
        <f>Results!G25</f>
        <v/>
      </c>
      <c r="G22" s="69" t="s">
        <v>182</v>
      </c>
      <c r="H22" s="71">
        <f>VLOOKUP(B22,Results!$A$8:AK76,37,FALSE)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hidden="1">
      <c r="B23" s="67">
        <f>Results!A26</f>
        <v>4</v>
      </c>
      <c r="C23" s="68" t="str">
        <f>Results!C26</f>
        <v>Player A</v>
      </c>
      <c r="D23" s="68" t="str">
        <f>Results!B26</f>
        <v>Team 2 A</v>
      </c>
      <c r="E23" s="68" t="str">
        <f>Results!D26</f>
        <v>Team 2</v>
      </c>
      <c r="F23" s="68" t="str">
        <f>Results!G26</f>
        <v/>
      </c>
      <c r="G23" s="69" t="s">
        <v>182</v>
      </c>
      <c r="H23" s="71">
        <f>VLOOKUP(B23,Results!$A$8:AK77,37,FALSE)</f>
        <v>0</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hidden="1">
      <c r="B24" s="67">
        <f>Results!A27</f>
        <v>5</v>
      </c>
      <c r="C24" s="68" t="str">
        <f>Results!C27</f>
        <v>Player B</v>
      </c>
      <c r="D24" s="68" t="str">
        <f>Results!B27</f>
        <v>Team 2 B</v>
      </c>
      <c r="E24" s="68" t="str">
        <f>Results!D27</f>
        <v>Team 2</v>
      </c>
      <c r="F24" s="68" t="str">
        <f>Results!G27</f>
        <v/>
      </c>
      <c r="G24" s="69" t="s">
        <v>182</v>
      </c>
      <c r="H24" s="71">
        <f>VLOOKUP(B24,Results!$A$8:AK78,37,FALSE)</f>
        <v>0</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hidden="1">
      <c r="B25" s="67">
        <f>Results!A28</f>
        <v>6</v>
      </c>
      <c r="C25" s="68" t="str">
        <f>Results!C28</f>
        <v>Player C</v>
      </c>
      <c r="D25" s="68" t="str">
        <f>Results!B28</f>
        <v>Team 2 C</v>
      </c>
      <c r="E25" s="68" t="str">
        <f>Results!D28</f>
        <v>Team 2</v>
      </c>
      <c r="F25" s="68" t="str">
        <f>Results!G28</f>
        <v/>
      </c>
      <c r="G25" s="69" t="s">
        <v>182</v>
      </c>
      <c r="H25" s="71">
        <f>VLOOKUP(B25,Results!$A$8:AK79,37,FALSE)</f>
        <v>0</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hidden="1">
      <c r="B26" s="67">
        <f>Results!A29</f>
        <v>10</v>
      </c>
      <c r="C26" s="68" t="str">
        <f>Results!C29</f>
        <v>Player A</v>
      </c>
      <c r="D26" s="68" t="str">
        <f>Results!B29</f>
        <v>Team 4 A</v>
      </c>
      <c r="E26" s="68" t="str">
        <f>Results!D29</f>
        <v>Team 4</v>
      </c>
      <c r="F26" s="68" t="str">
        <f>Results!G29</f>
        <v/>
      </c>
      <c r="G26" s="69" t="s">
        <v>182</v>
      </c>
      <c r="H26" s="71">
        <f>VLOOKUP(B26,Results!$A$8:AK80,37,FALSE)</f>
        <v>0</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hidden="1">
      <c r="B27" s="67">
        <f>Results!A30</f>
        <v>11</v>
      </c>
      <c r="C27" s="68" t="str">
        <f>Results!C30</f>
        <v>Player B</v>
      </c>
      <c r="D27" s="68" t="str">
        <f>Results!B30</f>
        <v>Team 4 B</v>
      </c>
      <c r="E27" s="68" t="str">
        <f>Results!D30</f>
        <v>Team 4</v>
      </c>
      <c r="F27" s="68" t="str">
        <f>Results!G30</f>
        <v/>
      </c>
      <c r="G27" s="69" t="s">
        <v>182</v>
      </c>
      <c r="H27" s="71">
        <f>VLOOKUP(B27,Results!$A$8:AK81,37,FALSE)</f>
        <v>0</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hidden="1">
      <c r="B28" s="67">
        <f>Results!A31</f>
        <v>12</v>
      </c>
      <c r="C28" s="68" t="str">
        <f>Results!C31</f>
        <v>Player C</v>
      </c>
      <c r="D28" s="68" t="str">
        <f>Results!B31</f>
        <v>Team 4 C</v>
      </c>
      <c r="E28" s="68" t="str">
        <f>Results!D31</f>
        <v>Team 4</v>
      </c>
      <c r="F28" s="68" t="str">
        <f>Results!G31</f>
        <v/>
      </c>
      <c r="G28" s="69" t="s">
        <v>182</v>
      </c>
      <c r="H28" s="71">
        <f>VLOOKUP(B28,Results!$A$8:AK82,37,FALSE)</f>
        <v>0</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hidden="1">
      <c r="B29" s="67">
        <f>Results!A32</f>
        <v>25</v>
      </c>
      <c r="C29" s="68" t="str">
        <f>Results!C32</f>
        <v>Player A</v>
      </c>
      <c r="D29" s="68" t="str">
        <f>Results!B32</f>
        <v>Team 9 A</v>
      </c>
      <c r="E29" s="68" t="str">
        <f>Results!D32</f>
        <v>Team 9</v>
      </c>
      <c r="F29" s="68" t="str">
        <f>Results!G32</f>
        <v/>
      </c>
      <c r="G29" s="69" t="s">
        <v>182</v>
      </c>
      <c r="H29" s="71">
        <f>VLOOKUP(B29,Results!$A$8:AK83,37,FALSE)</f>
        <v>0</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hidden="1">
      <c r="B30" s="67">
        <f>Results!A33</f>
        <v>26</v>
      </c>
      <c r="C30" s="68" t="str">
        <f>Results!C33</f>
        <v>Player B</v>
      </c>
      <c r="D30" s="68" t="str">
        <f>Results!B33</f>
        <v>Team 9 B</v>
      </c>
      <c r="E30" s="68" t="str">
        <f>Results!D33</f>
        <v>Team 9</v>
      </c>
      <c r="F30" s="68" t="str">
        <f>Results!G33</f>
        <v/>
      </c>
      <c r="G30" s="69" t="s">
        <v>182</v>
      </c>
      <c r="H30" s="71">
        <f>VLOOKUP(B30,Results!$A$8:AK84,37,FALSE)</f>
        <v>0</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hidden="1">
      <c r="B31" s="67">
        <f>Results!A34</f>
        <v>27</v>
      </c>
      <c r="C31" s="68" t="str">
        <f>Results!C34</f>
        <v>Player C</v>
      </c>
      <c r="D31" s="68" t="str">
        <f>Results!B34</f>
        <v>Team 9 C</v>
      </c>
      <c r="E31" s="68" t="str">
        <f>Results!D34</f>
        <v>Team 9</v>
      </c>
      <c r="F31" s="68" t="str">
        <f>Results!G34</f>
        <v/>
      </c>
      <c r="G31" s="69" t="s">
        <v>182</v>
      </c>
      <c r="H31" s="71">
        <f>VLOOKUP(B31,Results!$A$8:AK85,37,FALSE)</f>
        <v>0</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hidden="1">
      <c r="B32" s="67">
        <f>Results!A35</f>
        <v>28</v>
      </c>
      <c r="C32" s="68" t="str">
        <f>Results!C35</f>
        <v>Player A</v>
      </c>
      <c r="D32" s="68" t="str">
        <f>Results!B35</f>
        <v>Team 10 A</v>
      </c>
      <c r="E32" s="68" t="str">
        <f>Results!D35</f>
        <v>Team 10</v>
      </c>
      <c r="F32" s="68" t="str">
        <f>Results!G35</f>
        <v/>
      </c>
      <c r="G32" s="69" t="s">
        <v>182</v>
      </c>
      <c r="H32" s="71">
        <f>VLOOKUP(B32,Results!$A$8:AK86,37,FALSE)</f>
        <v>0</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hidden="1">
      <c r="B33" s="67">
        <f>Results!A36</f>
        <v>29</v>
      </c>
      <c r="C33" s="68" t="str">
        <f>Results!C36</f>
        <v>Player B</v>
      </c>
      <c r="D33" s="68" t="str">
        <f>Results!B36</f>
        <v>Team 10 B</v>
      </c>
      <c r="E33" s="68" t="str">
        <f>Results!D36</f>
        <v>Team 10</v>
      </c>
      <c r="F33" s="68" t="str">
        <f>Results!G36</f>
        <v/>
      </c>
      <c r="G33" s="69" t="s">
        <v>182</v>
      </c>
      <c r="H33" s="71">
        <f>VLOOKUP(B33,Results!$A$8:AK87,37,FALSE)</f>
        <v>0</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hidden="1">
      <c r="B34" s="67">
        <f>Results!A37</f>
        <v>30</v>
      </c>
      <c r="C34" s="68" t="str">
        <f>Results!C37</f>
        <v>Player C</v>
      </c>
      <c r="D34" s="68" t="str">
        <f>Results!B37</f>
        <v>Team 10 C</v>
      </c>
      <c r="E34" s="68" t="str">
        <f>Results!D37</f>
        <v>Team 10</v>
      </c>
      <c r="F34" s="68" t="str">
        <f>Results!G37</f>
        <v/>
      </c>
      <c r="G34" s="69" t="s">
        <v>182</v>
      </c>
      <c r="H34" s="71">
        <f>VLOOKUP(B34,Results!$A$8:AK88,37,FALSE)</f>
        <v>0</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hidden="1">
      <c r="B35" s="67">
        <f>Results!A38</f>
        <v>0</v>
      </c>
      <c r="C35" s="68">
        <f>Results!C38</f>
        <v>0</v>
      </c>
      <c r="D35" s="68">
        <f>Results!B38</f>
        <v>0</v>
      </c>
      <c r="E35" s="68">
        <f>Results!D38</f>
        <v>0</v>
      </c>
      <c r="F35" s="68" t="str">
        <f>Results!G38</f>
        <v/>
      </c>
      <c r="G35" s="69" t="s">
        <v>182</v>
      </c>
      <c r="H35" s="71" t="e">
        <f>VLOOKUP(B35,Results!$A$8:AK89,37,FALSE)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hidden="1">
      <c r="B36" s="67">
        <f>Results!A39</f>
        <v>0</v>
      </c>
      <c r="C36" s="68">
        <f>Results!C39</f>
        <v>0</v>
      </c>
      <c r="D36" s="68">
        <f>Results!B39</f>
        <v>0</v>
      </c>
      <c r="E36" s="68">
        <f>Results!D39</f>
        <v>0</v>
      </c>
      <c r="F36" s="68" t="str">
        <f>Results!G39</f>
        <v/>
      </c>
      <c r="G36" s="69" t="s">
        <v>182</v>
      </c>
      <c r="H36" s="71" t="e">
        <f>VLOOKUP(B36,Results!$A$8:AK90,37,FALSE)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hidden="1">
      <c r="B37" s="67">
        <f>Results!A40</f>
        <v>0</v>
      </c>
      <c r="C37" s="68">
        <f>Results!C40</f>
        <v>0</v>
      </c>
      <c r="D37" s="68">
        <f>Results!B40</f>
        <v>0</v>
      </c>
      <c r="E37" s="68">
        <f>Results!D40</f>
        <v>0</v>
      </c>
      <c r="F37" s="68" t="str">
        <f>Results!G40</f>
        <v/>
      </c>
      <c r="G37" s="69" t="s">
        <v>182</v>
      </c>
      <c r="H37" s="71" t="e">
        <f>VLOOKUP(B37,Results!$A$8:AK91,37,FALSE)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hidden="1">
      <c r="B38" s="67">
        <f>Results!A41</f>
        <v>0</v>
      </c>
      <c r="C38" s="68">
        <f>Results!C41</f>
        <v>0</v>
      </c>
      <c r="D38" s="68">
        <f>Results!B41</f>
        <v>0</v>
      </c>
      <c r="E38" s="68">
        <f>Results!D41</f>
        <v>0</v>
      </c>
      <c r="F38" s="68" t="str">
        <f>Results!G41</f>
        <v/>
      </c>
      <c r="G38" s="69" t="s">
        <v>182</v>
      </c>
      <c r="H38" s="71" t="e">
        <f>VLOOKUP(B38,Results!$A$8:AK92,37,FALSE)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hidden="1">
      <c r="B39" s="67">
        <f>Results!A42</f>
        <v>0</v>
      </c>
      <c r="C39" s="68">
        <f>Results!C42</f>
        <v>0</v>
      </c>
      <c r="D39" s="68">
        <f>Results!B42</f>
        <v>0</v>
      </c>
      <c r="E39" s="68">
        <f>Results!D42</f>
        <v>0</v>
      </c>
      <c r="F39" s="68" t="str">
        <f>Results!G42</f>
        <v/>
      </c>
      <c r="G39" s="69" t="s">
        <v>182</v>
      </c>
      <c r="H39" s="71" t="e">
        <f>VLOOKUP(B39,Results!$A$8:AK93,37,FALSE)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hidden="1">
      <c r="B40" s="67">
        <f>Results!A43</f>
        <v>0</v>
      </c>
      <c r="C40" s="68">
        <f>Results!C43</f>
        <v>0</v>
      </c>
      <c r="D40" s="68">
        <f>Results!B43</f>
        <v>0</v>
      </c>
      <c r="E40" s="68">
        <f>Results!D43</f>
        <v>0</v>
      </c>
      <c r="F40" s="68" t="str">
        <f>Results!G43</f>
        <v/>
      </c>
      <c r="G40" s="69" t="s">
        <v>182</v>
      </c>
      <c r="H40" s="71" t="e">
        <f>VLOOKUP(B40,Results!$A$8:AK94,37,FALSE)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hidden="1">
      <c r="B41" s="67">
        <f>Results!A44</f>
        <v>0</v>
      </c>
      <c r="C41" s="68">
        <f>Results!C44</f>
        <v>0</v>
      </c>
      <c r="D41" s="68">
        <f>Results!B44</f>
        <v>0</v>
      </c>
      <c r="E41" s="68">
        <f>Results!D44</f>
        <v>0</v>
      </c>
      <c r="F41" s="68" t="str">
        <f>Results!G44</f>
        <v/>
      </c>
      <c r="G41" s="69" t="s">
        <v>182</v>
      </c>
      <c r="H41" s="71" t="e">
        <f>VLOOKUP(B41,Results!$A$8:AK95,37,FALSE)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hidden="1">
      <c r="B42" s="67">
        <f>Results!A45</f>
        <v>0</v>
      </c>
      <c r="C42" s="68">
        <f>Results!C45</f>
        <v>0</v>
      </c>
      <c r="D42" s="68">
        <f>Results!B45</f>
        <v>0</v>
      </c>
      <c r="E42" s="68">
        <f>Results!D45</f>
        <v>0</v>
      </c>
      <c r="F42" s="68" t="str">
        <f>Results!G45</f>
        <v/>
      </c>
      <c r="G42" s="69" t="s">
        <v>182</v>
      </c>
      <c r="H42" s="71" t="e">
        <f>VLOOKUP(B42,Results!$A$8:AK96,37,FALSE)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hidden="1">
      <c r="B43" s="67">
        <f>Results!A46</f>
        <v>0</v>
      </c>
      <c r="C43" s="68">
        <f>Results!C46</f>
        <v>0</v>
      </c>
      <c r="D43" s="68">
        <f>Results!B46</f>
        <v>0</v>
      </c>
      <c r="E43" s="68">
        <f>Results!D46</f>
        <v>0</v>
      </c>
      <c r="F43" s="68" t="str">
        <f>Results!G46</f>
        <v/>
      </c>
      <c r="G43" s="69" t="s">
        <v>182</v>
      </c>
      <c r="H43" s="71" t="e">
        <f>VLOOKUP(B43,Results!$A$8:AK97,37,FALSE)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hidden="1">
      <c r="B44" s="67">
        <f>Results!A47</f>
        <v>0</v>
      </c>
      <c r="C44" s="68">
        <f>Results!C47</f>
        <v>0</v>
      </c>
      <c r="D44" s="68">
        <f>Results!B47</f>
        <v>0</v>
      </c>
      <c r="E44" s="68">
        <f>Results!D47</f>
        <v>0</v>
      </c>
      <c r="F44" s="68" t="str">
        <f>Results!G47</f>
        <v/>
      </c>
      <c r="G44" s="69" t="s">
        <v>182</v>
      </c>
      <c r="H44" s="71" t="e">
        <f>VLOOKUP(B44,Results!$A$8:AK98,37,FALSE)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hidden="1">
      <c r="B45" s="67">
        <f>Results!A48</f>
        <v>0</v>
      </c>
      <c r="C45" s="68">
        <f>Results!C48</f>
        <v>0</v>
      </c>
      <c r="D45" s="68">
        <f>Results!B48</f>
        <v>0</v>
      </c>
      <c r="E45" s="68">
        <f>Results!D48</f>
        <v>0</v>
      </c>
      <c r="F45" s="68" t="str">
        <f>Results!G48</f>
        <v/>
      </c>
      <c r="G45" s="69" t="s">
        <v>182</v>
      </c>
      <c r="H45" s="71" t="e">
        <f>VLOOKUP(B45,Results!$A$8:AK99,37,FALSE)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hidden="1">
      <c r="B46" s="67">
        <f>Results!A49</f>
        <v>0</v>
      </c>
      <c r="C46" s="68">
        <f>Results!C49</f>
        <v>0</v>
      </c>
      <c r="D46" s="68">
        <f>Results!B49</f>
        <v>0</v>
      </c>
      <c r="E46" s="68">
        <f>Results!D49</f>
        <v>0</v>
      </c>
      <c r="F46" s="68" t="str">
        <f>Results!G49</f>
        <v/>
      </c>
      <c r="G46" s="69" t="s">
        <v>182</v>
      </c>
      <c r="H46" s="71" t="e">
        <f>VLOOKUP(B46,Results!$A$8:AK100,37,FALSE)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hidden="1">
      <c r="B47" s="67">
        <f>Results!A50</f>
        <v>0</v>
      </c>
      <c r="C47" s="68">
        <f>Results!C50</f>
        <v>0</v>
      </c>
      <c r="D47" s="68">
        <f>Results!B50</f>
        <v>0</v>
      </c>
      <c r="E47" s="68">
        <f>Results!D50</f>
        <v>0</v>
      </c>
      <c r="F47" s="68" t="str">
        <f>Results!G50</f>
        <v/>
      </c>
      <c r="G47" s="69" t="s">
        <v>182</v>
      </c>
      <c r="H47" s="71" t="e">
        <f>VLOOKUP(B47,Results!$A$8:AK101,37,FALSE)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hidden="1">
      <c r="B48" s="67">
        <f>Results!A51</f>
        <v>0</v>
      </c>
      <c r="C48" s="68">
        <f>Results!C51</f>
        <v>0</v>
      </c>
      <c r="D48" s="68">
        <f>Results!B51</f>
        <v>0</v>
      </c>
      <c r="E48" s="68">
        <f>Results!D51</f>
        <v>0</v>
      </c>
      <c r="F48" s="68" t="str">
        <f>Results!G51</f>
        <v/>
      </c>
      <c r="G48" s="69" t="s">
        <v>182</v>
      </c>
      <c r="H48" s="71" t="e">
        <f>VLOOKUP(B48,Results!$A$8:AK102,37,FALSE)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hidden="1">
      <c r="B49" s="67">
        <f>Results!A52</f>
        <v>0</v>
      </c>
      <c r="C49" s="68">
        <f>Results!C52</f>
        <v>0</v>
      </c>
      <c r="D49" s="68">
        <f>Results!B52</f>
        <v>0</v>
      </c>
      <c r="E49" s="68">
        <f>Results!D52</f>
        <v>0</v>
      </c>
      <c r="F49" s="68" t="str">
        <f>Results!G52</f>
        <v/>
      </c>
      <c r="G49" s="69" t="s">
        <v>182</v>
      </c>
      <c r="H49" s="71" t="e">
        <f>VLOOKUP(B49,Results!$A$8:AK103,37,FALSE)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hidden="1">
      <c r="B50" s="67">
        <f>Results!A53</f>
        <v>0</v>
      </c>
      <c r="C50" s="68">
        <f>Results!C53</f>
        <v>0</v>
      </c>
      <c r="D50" s="68">
        <f>Results!B53</f>
        <v>0</v>
      </c>
      <c r="E50" s="68">
        <f>Results!D53</f>
        <v>0</v>
      </c>
      <c r="F50" s="68" t="str">
        <f>Results!G53</f>
        <v/>
      </c>
      <c r="G50" s="69" t="s">
        <v>182</v>
      </c>
      <c r="H50" s="71" t="e">
        <f>VLOOKUP(B50,Results!$A$8:AK104,37,FALSE)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hidden="1">
      <c r="B51" s="67">
        <f>Results!A54</f>
        <v>0</v>
      </c>
      <c r="C51" s="68">
        <f>Results!C54</f>
        <v>0</v>
      </c>
      <c r="D51" s="68">
        <f>Results!B54</f>
        <v>0</v>
      </c>
      <c r="E51" s="68">
        <f>Results!D54</f>
        <v>0</v>
      </c>
      <c r="F51" s="68" t="str">
        <f>Results!G54</f>
        <v/>
      </c>
      <c r="G51" s="69" t="s">
        <v>182</v>
      </c>
      <c r="H51" s="71" t="e">
        <f>VLOOKUP(B51,Results!$A$8:AK105,37,FALSE)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hidden="1">
      <c r="B52" s="67">
        <f>Results!A55</f>
        <v>0</v>
      </c>
      <c r="C52" s="68">
        <f>Results!C55</f>
        <v>0</v>
      </c>
      <c r="D52" s="68">
        <f>Results!B55</f>
        <v>0</v>
      </c>
      <c r="E52" s="68">
        <f>Results!D55</f>
        <v>0</v>
      </c>
      <c r="F52" s="68" t="str">
        <f>Results!G55</f>
        <v/>
      </c>
      <c r="G52" s="69" t="s">
        <v>182</v>
      </c>
      <c r="H52" s="71" t="e">
        <f>VLOOKUP(B52,Results!$A$8:AK106,37,FALSE)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hidden="1">
      <c r="B53" s="67">
        <f>Results!A56</f>
        <v>0</v>
      </c>
      <c r="C53" s="68">
        <f>Results!C56</f>
        <v>0</v>
      </c>
      <c r="D53" s="68">
        <f>Results!B56</f>
        <v>0</v>
      </c>
      <c r="E53" s="68">
        <f>Results!D56</f>
        <v>0</v>
      </c>
      <c r="F53" s="68" t="str">
        <f>Results!G56</f>
        <v/>
      </c>
      <c r="G53" s="69" t="s">
        <v>182</v>
      </c>
      <c r="H53" s="71" t="e">
        <f>VLOOKUP(B53,Results!$A$8:AK108,37,FALSE)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hidden="1">
      <c r="B54" s="67">
        <f>Results!A57</f>
        <v>0</v>
      </c>
      <c r="C54" s="68">
        <f>Results!C57</f>
        <v>0</v>
      </c>
      <c r="D54" s="68">
        <f>Results!B57</f>
        <v>0</v>
      </c>
      <c r="E54" s="68">
        <f>Results!D57</f>
        <v>0</v>
      </c>
      <c r="F54" s="68" t="str">
        <f>Results!G57</f>
        <v/>
      </c>
      <c r="G54" s="69" t="s">
        <v>182</v>
      </c>
      <c r="H54" s="71" t="e">
        <f>VLOOKUP(B54,Results!$A$8:AK109,37,FALSE)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hidden="1">
      <c r="B55" s="67">
        <f>Results!A58</f>
        <v>0</v>
      </c>
      <c r="C55" s="68">
        <f>Results!C58</f>
        <v>0</v>
      </c>
      <c r="D55" s="68">
        <f>Results!B58</f>
        <v>0</v>
      </c>
      <c r="E55" s="68">
        <f>Results!D58</f>
        <v>0</v>
      </c>
      <c r="F55" s="68" t="str">
        <f>Results!G58</f>
        <v/>
      </c>
      <c r="G55" s="69" t="s">
        <v>182</v>
      </c>
      <c r="H55" s="71" t="e">
        <f>VLOOKUP(B55,Results!$A$8:AK110,37,FALSE)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hidden="1">
      <c r="B56" s="67">
        <f>Results!A59</f>
        <v>0</v>
      </c>
      <c r="C56" s="68">
        <f>Results!C59</f>
        <v>0</v>
      </c>
      <c r="D56" s="68">
        <f>Results!B59</f>
        <v>0</v>
      </c>
      <c r="E56" s="68">
        <f>Results!D59</f>
        <v>0</v>
      </c>
      <c r="F56" s="68" t="str">
        <f>Results!G59</f>
        <v/>
      </c>
      <c r="G56" s="69" t="s">
        <v>182</v>
      </c>
      <c r="H56" s="71" t="e">
        <f>VLOOKUP(B56,Results!$A$8:AK111,37,FALSE)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hidden="1">
      <c r="B57" s="67">
        <f>Results!A60</f>
        <v>0</v>
      </c>
      <c r="C57" s="68">
        <f>Results!C60</f>
        <v>0</v>
      </c>
      <c r="D57" s="68">
        <f>Results!B60</f>
        <v>0</v>
      </c>
      <c r="E57" s="68">
        <f>Results!D60</f>
        <v>0</v>
      </c>
      <c r="F57" s="68" t="str">
        <f>Results!G60</f>
        <v/>
      </c>
      <c r="G57" s="69" t="s">
        <v>182</v>
      </c>
      <c r="H57" s="71" t="e">
        <f>VLOOKUP(B57,Results!$A$8:AK112,37,FALSE)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hidden="1">
      <c r="B58" s="67">
        <f>Results!A61</f>
        <v>0</v>
      </c>
      <c r="C58" s="68">
        <f>Results!C61</f>
        <v>0</v>
      </c>
      <c r="D58" s="68">
        <f>Results!B61</f>
        <v>0</v>
      </c>
      <c r="E58" s="68">
        <f>Results!D61</f>
        <v>0</v>
      </c>
      <c r="F58" s="68" t="str">
        <f>Results!G61</f>
        <v/>
      </c>
      <c r="G58" s="69" t="s">
        <v>182</v>
      </c>
      <c r="H58" s="71" t="e">
        <f>VLOOKUP(B58,Results!$A$8:AK113,37,FALSE)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hidden="1">
      <c r="B59" s="67">
        <f>Results!A62</f>
        <v>0</v>
      </c>
      <c r="C59" s="68">
        <f>Results!C62</f>
        <v>0</v>
      </c>
      <c r="D59" s="68">
        <f>Results!B62</f>
        <v>0</v>
      </c>
      <c r="E59" s="68">
        <f>Results!D62</f>
        <v>0</v>
      </c>
      <c r="F59" s="68">
        <f>Results!G62</f>
        <v>0</v>
      </c>
      <c r="G59" s="69" t="s">
        <v>182</v>
      </c>
      <c r="H59" s="71" t="e">
        <f>VLOOKUP(B59,Results!$A$8:AK114,37,FALSE)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hidden="1">
      <c r="B60" s="67">
        <f>Results!A63</f>
        <v>0</v>
      </c>
      <c r="C60" s="68">
        <f>Results!C63</f>
        <v>0</v>
      </c>
      <c r="D60" s="68">
        <f>Results!B63</f>
        <v>0</v>
      </c>
      <c r="E60" s="68">
        <f>Results!D63</f>
        <v>0</v>
      </c>
      <c r="F60" s="68">
        <f>Results!G63</f>
        <v>0</v>
      </c>
      <c r="G60" s="69" t="s">
        <v>182</v>
      </c>
      <c r="H60" s="71" t="e">
        <f>VLOOKUP(B60,Results!$A$8:AK115,37,FALSE)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hidden="1">
      <c r="B61" s="67">
        <f>Results!A64</f>
        <v>0</v>
      </c>
      <c r="C61" s="68">
        <f>Results!C64</f>
        <v>0</v>
      </c>
      <c r="D61" s="68">
        <f>Results!B64</f>
        <v>0</v>
      </c>
      <c r="E61" s="68">
        <f>Results!D64</f>
        <v>0</v>
      </c>
      <c r="F61" s="68">
        <f>Results!G64</f>
        <v>0</v>
      </c>
      <c r="G61" s="69" t="s">
        <v>182</v>
      </c>
      <c r="H61" s="71" t="e">
        <f>VLOOKUP(B61,Results!$A$8:AK116,37,FALSE)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hidden="1">
      <c r="B62" s="67">
        <f>Results!A65</f>
        <v>0</v>
      </c>
      <c r="C62" s="68">
        <f>Results!C65</f>
        <v>0</v>
      </c>
      <c r="D62" s="68">
        <f>Results!B65</f>
        <v>0</v>
      </c>
      <c r="E62" s="68">
        <f>Results!D65</f>
        <v>0</v>
      </c>
      <c r="F62" s="68">
        <f>Results!G65</f>
        <v>0</v>
      </c>
      <c r="G62" s="69" t="s">
        <v>182</v>
      </c>
      <c r="H62" s="71" t="e">
        <f>VLOOKUP(B62,Results!$A$8:AK117,37,FALSE)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hidden="1">
      <c r="B63" s="67">
        <f>Results!A66</f>
        <v>0</v>
      </c>
      <c r="C63" s="68">
        <f>Results!C66</f>
        <v>0</v>
      </c>
      <c r="D63" s="68">
        <f>Results!B66</f>
        <v>0</v>
      </c>
      <c r="E63" s="68">
        <f>Results!D66</f>
        <v>0</v>
      </c>
      <c r="F63" s="68">
        <f>Results!G66</f>
        <v>0</v>
      </c>
      <c r="G63" s="69" t="s">
        <v>182</v>
      </c>
      <c r="H63" s="71" t="e">
        <f>VLOOKUP(B63,Results!$A$8:AK118,37,FALSE)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hidden="1"/>
    <row r="68" spans="2:12" ht="20.100000000000001" customHeight="1">
      <c r="B68" s="67">
        <v>10</v>
      </c>
      <c r="C68" s="68" t="s">
        <v>224</v>
      </c>
      <c r="D68" s="68" t="s">
        <v>432</v>
      </c>
      <c r="E68" s="68" t="s">
        <v>228</v>
      </c>
      <c r="F68" s="68" t="s">
        <v>257</v>
      </c>
      <c r="G68" s="69" t="s">
        <v>182</v>
      </c>
      <c r="H68" s="71">
        <v>1</v>
      </c>
      <c r="I68" s="68" t="s">
        <v>224</v>
      </c>
      <c r="J68" s="68" t="s">
        <v>423</v>
      </c>
      <c r="K68" s="68" t="s">
        <v>219</v>
      </c>
      <c r="L68" s="68" t="s">
        <v>61</v>
      </c>
    </row>
    <row r="69" spans="2:12" ht="20.100000000000001" customHeight="1">
      <c r="B69" s="67">
        <v>11</v>
      </c>
      <c r="C69" s="68" t="s">
        <v>223</v>
      </c>
      <c r="D69" s="68" t="s">
        <v>433</v>
      </c>
      <c r="E69" s="68" t="s">
        <v>228</v>
      </c>
      <c r="F69" s="68" t="s">
        <v>304</v>
      </c>
      <c r="G69" s="69" t="s">
        <v>182</v>
      </c>
      <c r="H69" s="71">
        <v>2</v>
      </c>
      <c r="I69" s="68" t="s">
        <v>223</v>
      </c>
      <c r="J69" s="68" t="s">
        <v>424</v>
      </c>
      <c r="K69" s="68" t="s">
        <v>219</v>
      </c>
      <c r="L69" s="68" t="s">
        <v>302</v>
      </c>
    </row>
    <row r="70" spans="2:12" ht="20.100000000000001" customHeight="1">
      <c r="B70" s="67">
        <v>12</v>
      </c>
      <c r="C70" s="68" t="s">
        <v>226</v>
      </c>
      <c r="D70" s="68" t="s">
        <v>434</v>
      </c>
      <c r="E70" s="68" t="s">
        <v>228</v>
      </c>
      <c r="F70" s="68" t="s">
        <v>135</v>
      </c>
      <c r="G70" s="69" t="s">
        <v>182</v>
      </c>
      <c r="H70" s="71">
        <v>3</v>
      </c>
      <c r="I70" s="68" t="s">
        <v>226</v>
      </c>
      <c r="J70" s="68" t="s">
        <v>425</v>
      </c>
      <c r="K70" s="68" t="s">
        <v>219</v>
      </c>
      <c r="L70" s="68" t="s">
        <v>350</v>
      </c>
    </row>
    <row r="71" spans="2:12" ht="20.100000000000001" customHeight="1">
      <c r="B71" s="67">
        <v>13</v>
      </c>
      <c r="C71" s="68" t="s">
        <v>224</v>
      </c>
      <c r="D71" s="68" t="s">
        <v>435</v>
      </c>
      <c r="E71" s="68" t="s">
        <v>229</v>
      </c>
      <c r="F71" s="68" t="s">
        <v>258</v>
      </c>
      <c r="G71" s="69" t="s">
        <v>182</v>
      </c>
      <c r="H71" s="71">
        <v>7</v>
      </c>
      <c r="I71" s="68" t="s">
        <v>224</v>
      </c>
      <c r="J71" s="68" t="s">
        <v>429</v>
      </c>
      <c r="K71" s="68" t="s">
        <v>227</v>
      </c>
      <c r="L71" s="68" t="s">
        <v>256</v>
      </c>
    </row>
    <row r="72" spans="2:12" ht="20.100000000000001" customHeight="1">
      <c r="B72" s="67">
        <v>14</v>
      </c>
      <c r="C72" s="68" t="s">
        <v>223</v>
      </c>
      <c r="D72" s="68" t="s">
        <v>436</v>
      </c>
      <c r="E72" s="68" t="s">
        <v>229</v>
      </c>
      <c r="F72" s="68" t="s">
        <v>305</v>
      </c>
      <c r="G72" s="69" t="s">
        <v>182</v>
      </c>
      <c r="H72" s="71">
        <v>8</v>
      </c>
      <c r="I72" s="68" t="s">
        <v>223</v>
      </c>
      <c r="J72" s="68" t="s">
        <v>430</v>
      </c>
      <c r="K72" s="68" t="s">
        <v>227</v>
      </c>
      <c r="L72" s="68" t="s">
        <v>303</v>
      </c>
    </row>
    <row r="73" spans="2:12" ht="20.100000000000001" customHeight="1">
      <c r="B73" s="67">
        <v>15</v>
      </c>
      <c r="C73" s="68" t="s">
        <v>226</v>
      </c>
      <c r="D73" s="68" t="s">
        <v>437</v>
      </c>
      <c r="E73" s="68" t="s">
        <v>229</v>
      </c>
      <c r="F73" s="68" t="s">
        <v>351</v>
      </c>
      <c r="G73" s="69" t="s">
        <v>182</v>
      </c>
      <c r="H73" s="71">
        <v>9</v>
      </c>
      <c r="I73" s="68" t="s">
        <v>226</v>
      </c>
      <c r="J73" s="68" t="s">
        <v>431</v>
      </c>
      <c r="K73" s="68" t="s">
        <v>227</v>
      </c>
      <c r="L73" s="68" t="s">
        <v>134</v>
      </c>
    </row>
    <row r="74" spans="2:12" ht="20.100000000000001" customHeight="1">
      <c r="B74" s="67">
        <v>19</v>
      </c>
      <c r="C74" s="68" t="s">
        <v>224</v>
      </c>
      <c r="D74" s="68" t="s">
        <v>441</v>
      </c>
      <c r="E74" s="68" t="s">
        <v>231</v>
      </c>
      <c r="F74" s="68" t="s">
        <v>259</v>
      </c>
      <c r="G74" s="69" t="s">
        <v>182</v>
      </c>
      <c r="H74" s="71">
        <v>4</v>
      </c>
      <c r="I74" s="68" t="s">
        <v>224</v>
      </c>
      <c r="J74" s="68" t="s">
        <v>426</v>
      </c>
      <c r="K74" s="68" t="s">
        <v>225</v>
      </c>
      <c r="L74" s="68" t="s">
        <v>62</v>
      </c>
    </row>
    <row r="75" spans="2:12" ht="20.100000000000001" customHeight="1">
      <c r="B75" s="67">
        <v>20</v>
      </c>
      <c r="C75" s="68" t="s">
        <v>223</v>
      </c>
      <c r="D75" s="68" t="s">
        <v>442</v>
      </c>
      <c r="E75" s="68" t="s">
        <v>231</v>
      </c>
      <c r="F75" s="68" t="s">
        <v>109</v>
      </c>
      <c r="G75" s="69" t="s">
        <v>182</v>
      </c>
      <c r="H75" s="71">
        <v>5</v>
      </c>
      <c r="I75" s="68" t="s">
        <v>223</v>
      </c>
      <c r="J75" s="68" t="s">
        <v>427</v>
      </c>
      <c r="K75" s="68" t="s">
        <v>225</v>
      </c>
      <c r="L75" s="68" t="s">
        <v>107</v>
      </c>
    </row>
    <row r="76" spans="2:12" ht="20.100000000000001" customHeight="1">
      <c r="B76" s="67">
        <v>21</v>
      </c>
      <c r="C76" s="68" t="s">
        <v>226</v>
      </c>
      <c r="D76" s="68" t="s">
        <v>443</v>
      </c>
      <c r="E76" s="68" t="s">
        <v>231</v>
      </c>
      <c r="F76" s="68" t="s">
        <v>353</v>
      </c>
      <c r="G76" s="69" t="s">
        <v>182</v>
      </c>
      <c r="H76" s="71">
        <v>6</v>
      </c>
      <c r="I76" s="68" t="s">
        <v>226</v>
      </c>
      <c r="J76" s="68" t="s">
        <v>428</v>
      </c>
      <c r="K76" s="68" t="s">
        <v>225</v>
      </c>
      <c r="L76" s="68" t="s">
        <v>190</v>
      </c>
    </row>
    <row r="77" spans="2:12" ht="20.100000000000001" customHeight="1">
      <c r="B77" s="67">
        <v>22</v>
      </c>
      <c r="C77" s="68" t="s">
        <v>224</v>
      </c>
      <c r="D77" s="68" t="s">
        <v>444</v>
      </c>
      <c r="E77" s="68" t="s">
        <v>232</v>
      </c>
      <c r="F77" s="68" t="s">
        <v>187</v>
      </c>
      <c r="G77" s="69" t="s">
        <v>182</v>
      </c>
      <c r="H77" s="71">
        <v>16</v>
      </c>
      <c r="I77" s="68" t="s">
        <v>224</v>
      </c>
      <c r="J77" s="68" t="s">
        <v>438</v>
      </c>
      <c r="K77" s="68" t="s">
        <v>230</v>
      </c>
      <c r="L77" s="68" t="s">
        <v>63</v>
      </c>
    </row>
    <row r="78" spans="2:12" ht="20.100000000000001" customHeight="1">
      <c r="B78" s="67">
        <v>23</v>
      </c>
      <c r="C78" s="68" t="s">
        <v>223</v>
      </c>
      <c r="D78" s="68" t="s">
        <v>445</v>
      </c>
      <c r="E78" s="68" t="s">
        <v>232</v>
      </c>
      <c r="F78" s="68" t="s">
        <v>306</v>
      </c>
      <c r="G78" s="69" t="s">
        <v>182</v>
      </c>
      <c r="H78" s="71">
        <v>17</v>
      </c>
      <c r="I78" s="68" t="s">
        <v>223</v>
      </c>
      <c r="J78" s="68" t="s">
        <v>439</v>
      </c>
      <c r="K78" s="68" t="s">
        <v>230</v>
      </c>
      <c r="L78" s="68" t="s">
        <v>108</v>
      </c>
    </row>
    <row r="79" spans="2:12" ht="20.100000000000001" customHeight="1">
      <c r="B79" s="67">
        <v>24</v>
      </c>
      <c r="C79" s="68" t="s">
        <v>226</v>
      </c>
      <c r="D79" s="68" t="s">
        <v>446</v>
      </c>
      <c r="E79" s="68" t="s">
        <v>232</v>
      </c>
      <c r="F79" s="68" t="s">
        <v>354</v>
      </c>
      <c r="G79" s="69" t="s">
        <v>182</v>
      </c>
      <c r="H79" s="71">
        <v>18</v>
      </c>
      <c r="I79" s="68" t="s">
        <v>226</v>
      </c>
      <c r="J79" s="68" t="s">
        <v>440</v>
      </c>
      <c r="K79" s="68" t="s">
        <v>230</v>
      </c>
      <c r="L79" s="68" t="s">
        <v>352</v>
      </c>
    </row>
  </sheetData>
  <autoFilter ref="B4:M63">
    <filterColumn colId="11">
      <customFilters>
        <customFilter operator="greaterThan" val="0.1"/>
      </customFilters>
    </filterColumn>
  </autoFilter>
  <pageMargins left="0.7" right="0.7" top="0.75" bottom="0.75" header="0.3" footer="0.3"/>
  <pageSetup paperSize="0" scale="8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Results</vt:lpstr>
      <vt:lpstr>Instructions</vt:lpstr>
      <vt:lpstr>Round Draws</vt:lpstr>
      <vt:lpstr>Armees</vt:lpstr>
      <vt:lpstr>Round 1</vt:lpstr>
      <vt:lpstr>Round 2</vt:lpstr>
      <vt:lpstr>Round 3</vt:lpstr>
      <vt:lpstr>Round 4</vt:lpstr>
      <vt:lpstr>Round 5</vt:lpstr>
      <vt:lpstr>Round 6</vt:lpstr>
      <vt:lpstr>Round 7</vt:lpstr>
      <vt:lpstr>Round 8</vt:lpstr>
    </vt:vector>
  </TitlesOfParts>
  <Company>MERIAL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MERIAL</dc:creator>
  <cp:lastModifiedBy>Tim Porter</cp:lastModifiedBy>
  <cp:lastPrinted>2022-04-21T18:24:04Z</cp:lastPrinted>
  <dcterms:created xsi:type="dcterms:W3CDTF">2008-11-12T11:12:51Z</dcterms:created>
  <dcterms:modified xsi:type="dcterms:W3CDTF">2022-10-18T10:30:46Z</dcterms:modified>
</cp:coreProperties>
</file>